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https://kewhighschool-my.sharepoint.com/personal/09111282_kew_vic_edu_au/Documents/Professional Development/2020 PD/Webinar New and Returning Physics Teachers/Reporting on Practical Work and Secondary Data Analysis/"/>
    </mc:Choice>
  </mc:AlternateContent>
  <xr:revisionPtr revIDLastSave="131" documentId="13_ncr:1_{D446B974-0FD5-465E-B754-2001D11E60F1}" xr6:coauthVersionLast="45" xr6:coauthVersionMax="45" xr10:uidLastSave="{F9A1B284-1F94-42FC-B9BC-691D8C32959D}"/>
  <bookViews>
    <workbookView xWindow="20370" yWindow="-120" windowWidth="19440" windowHeight="15000" activeTab="1" xr2:uid="{7F674AD3-711A-433F-B6A9-2BC3D69AC9F2}"/>
  </bookViews>
  <sheets>
    <sheet name="Results" sheetId="1" r:id="rId1"/>
    <sheet name="Analysis" sheetId="2" r:id="rId2"/>
    <sheet name="graph"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0" i="2" l="1"/>
  <c r="P21" i="2"/>
  <c r="P22" i="2"/>
  <c r="P23" i="2"/>
  <c r="P24" i="2"/>
  <c r="P25" i="2"/>
  <c r="P26" i="2"/>
  <c r="P27" i="2"/>
  <c r="P28" i="2"/>
  <c r="P19" i="2"/>
  <c r="O20" i="2"/>
  <c r="O21" i="2"/>
  <c r="O22" i="2"/>
  <c r="O23" i="2"/>
  <c r="O24" i="2"/>
  <c r="O25" i="2"/>
  <c r="O26" i="2"/>
  <c r="O27" i="2"/>
  <c r="O28" i="2"/>
  <c r="O19" i="2"/>
  <c r="M19" i="2" l="1"/>
  <c r="L19" i="2"/>
  <c r="K19" i="2"/>
  <c r="T20" i="2" l="1"/>
  <c r="T21" i="2"/>
  <c r="T22" i="2"/>
  <c r="T23" i="2"/>
  <c r="T24" i="2"/>
  <c r="T25" i="2"/>
  <c r="T26" i="2"/>
  <c r="T27" i="2"/>
  <c r="T28" i="2"/>
  <c r="T19" i="2"/>
  <c r="S19" i="2"/>
  <c r="Q19" i="2"/>
  <c r="N20" i="2"/>
  <c r="N21" i="2"/>
  <c r="N22" i="2"/>
  <c r="N23" i="2"/>
  <c r="N24" i="2"/>
  <c r="N25" i="2"/>
  <c r="N26" i="2"/>
  <c r="N27" i="2"/>
  <c r="N28" i="2"/>
  <c r="N19" i="2"/>
  <c r="K20" i="2"/>
  <c r="K21" i="2"/>
  <c r="K22" i="2"/>
  <c r="K23" i="2"/>
  <c r="K24" i="2"/>
  <c r="K25" i="2"/>
  <c r="K26" i="2"/>
  <c r="K27" i="2"/>
  <c r="K28" i="2"/>
  <c r="L20" i="2"/>
  <c r="L21" i="2"/>
  <c r="L22" i="2"/>
  <c r="L23" i="2"/>
  <c r="L24" i="2"/>
  <c r="L25" i="2"/>
  <c r="L26" i="2"/>
  <c r="L27" i="2"/>
  <c r="L28" i="2"/>
  <c r="S20" i="2"/>
  <c r="S21" i="2"/>
  <c r="S22" i="2"/>
  <c r="S23" i="2"/>
  <c r="S24" i="2"/>
  <c r="S25" i="2"/>
  <c r="S26" i="2"/>
  <c r="S27" i="2"/>
  <c r="S28" i="2"/>
  <c r="H20" i="2"/>
  <c r="H21" i="2"/>
  <c r="H22" i="2"/>
  <c r="H23" i="2"/>
  <c r="H24" i="2"/>
  <c r="H25" i="2"/>
  <c r="H26" i="2"/>
  <c r="H27" i="2"/>
  <c r="H28" i="2"/>
  <c r="H19" i="2"/>
  <c r="G20" i="2"/>
  <c r="G21" i="2"/>
  <c r="M21" i="2" s="1"/>
  <c r="G22" i="2"/>
  <c r="M22" i="2" s="1"/>
  <c r="G23" i="2"/>
  <c r="R23" i="2" s="1"/>
  <c r="G24" i="2"/>
  <c r="G25" i="2"/>
  <c r="M25" i="2" s="1"/>
  <c r="G26" i="2"/>
  <c r="Q26" i="2" s="1"/>
  <c r="G27" i="2"/>
  <c r="R27" i="2" s="1"/>
  <c r="G28" i="2"/>
  <c r="G19" i="2"/>
  <c r="R19" i="2" s="1"/>
  <c r="H5" i="2"/>
  <c r="H6" i="2"/>
  <c r="H7" i="2"/>
  <c r="H8" i="2"/>
  <c r="H9" i="2"/>
  <c r="H10" i="2"/>
  <c r="H11" i="2"/>
  <c r="H12" i="2"/>
  <c r="H13" i="2"/>
  <c r="H4" i="2"/>
  <c r="G5" i="2"/>
  <c r="G6" i="2"/>
  <c r="G7" i="2"/>
  <c r="G8" i="2"/>
  <c r="G9" i="2"/>
  <c r="G10" i="2"/>
  <c r="G11" i="2"/>
  <c r="G12" i="2"/>
  <c r="G13" i="2"/>
  <c r="G4" i="2"/>
  <c r="U22" i="2" l="1"/>
  <c r="W22" i="2"/>
  <c r="W25" i="2"/>
  <c r="U25" i="2"/>
  <c r="V25" i="2"/>
  <c r="W21" i="2"/>
  <c r="U21" i="2"/>
  <c r="V21" i="2"/>
  <c r="Q28" i="2"/>
  <c r="M28" i="2"/>
  <c r="M24" i="2"/>
  <c r="M20" i="2"/>
  <c r="R26" i="2"/>
  <c r="R22" i="2"/>
  <c r="Q27" i="2"/>
  <c r="Q23" i="2"/>
  <c r="M27" i="2"/>
  <c r="M23" i="2"/>
  <c r="R25" i="2"/>
  <c r="R21" i="2"/>
  <c r="Q20" i="2"/>
  <c r="Q22" i="2"/>
  <c r="M26" i="2"/>
  <c r="R28" i="2"/>
  <c r="R24" i="2"/>
  <c r="R20" i="2"/>
  <c r="Q24" i="2"/>
  <c r="Q25" i="2"/>
  <c r="Q21" i="2"/>
  <c r="V27" i="2"/>
  <c r="V23" i="2"/>
  <c r="V26" i="2"/>
  <c r="V22" i="2"/>
  <c r="U19" i="2"/>
  <c r="W26" i="2" l="1"/>
  <c r="U26" i="2"/>
  <c r="V24" i="2"/>
  <c r="U24" i="2"/>
  <c r="W24" i="2"/>
  <c r="U27" i="2"/>
  <c r="W27" i="2"/>
  <c r="V20" i="2"/>
  <c r="U20" i="2"/>
  <c r="W20" i="2"/>
  <c r="W19" i="2"/>
  <c r="V19" i="2"/>
  <c r="U28" i="2"/>
  <c r="V28" i="2"/>
  <c r="W28" i="2"/>
  <c r="U23" i="2"/>
  <c r="W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Barbara</author>
  </authors>
  <commentList>
    <comment ref="H2" authorId="0" shapeId="0" xr:uid="{A569C5C6-26D2-46A3-AA0C-F1BF798A5C34}">
      <text>
        <r>
          <rPr>
            <b/>
            <sz val="9"/>
            <color indexed="81"/>
            <rFont val="Tahoma"/>
            <charset val="1"/>
          </rPr>
          <t>Barbara:</t>
        </r>
        <r>
          <rPr>
            <sz val="9"/>
            <color indexed="81"/>
            <rFont val="Tahoma"/>
            <charset val="1"/>
          </rPr>
          <t xml:space="preserve">
This uncertainty is estimated to be half of the difference between the maximum and minimum values</t>
        </r>
      </text>
    </comment>
    <comment ref="H17" authorId="0" shapeId="0" xr:uid="{C61D287C-4B6D-4D92-A1D5-261D4451E9DD}">
      <text>
        <r>
          <rPr>
            <b/>
            <sz val="9"/>
            <color indexed="81"/>
            <rFont val="Tahoma"/>
            <charset val="1"/>
          </rPr>
          <t>Barbara:</t>
        </r>
        <r>
          <rPr>
            <sz val="9"/>
            <color indexed="81"/>
            <rFont val="Tahoma"/>
            <charset val="1"/>
          </rPr>
          <t xml:space="preserve">
This uncertainty is half of the difference between the maximum and minimum values</t>
        </r>
      </text>
    </comment>
    <comment ref="K17" authorId="0" shapeId="0" xr:uid="{CFC724EE-FF74-4A4B-9A54-55CB6BAA59F8}">
      <text>
        <r>
          <rPr>
            <b/>
            <sz val="9"/>
            <color indexed="81"/>
            <rFont val="Tahoma"/>
            <charset val="1"/>
          </rPr>
          <t>Barbara:</t>
        </r>
        <r>
          <rPr>
            <sz val="9"/>
            <color indexed="81"/>
            <rFont val="Tahoma"/>
            <charset val="1"/>
          </rPr>
          <t xml:space="preserve">
This is calculated assuming that the energy just before impact is all kinetic and has come from the initial potential energy of the ball. It assumes no energy loss due to air resistance.</t>
        </r>
      </text>
    </comment>
    <comment ref="L17" authorId="0" shapeId="0" xr:uid="{25E02B5C-A04F-4FF9-AD43-939AD108517F}">
      <text>
        <r>
          <rPr>
            <b/>
            <sz val="9"/>
            <color indexed="81"/>
            <rFont val="Tahoma"/>
            <charset val="1"/>
          </rPr>
          <t>Barbara:</t>
        </r>
        <r>
          <rPr>
            <sz val="9"/>
            <color indexed="81"/>
            <rFont val="Tahoma"/>
            <charset val="1"/>
          </rPr>
          <t xml:space="preserve">
This uncertainty is half of the difference between the maximum and minimum value</t>
        </r>
      </text>
    </comment>
    <comment ref="M17" authorId="0" shapeId="0" xr:uid="{4B6288E5-09DC-4FCE-9746-A4981743A410}">
      <text>
        <r>
          <rPr>
            <b/>
            <sz val="9"/>
            <color indexed="81"/>
            <rFont val="Tahoma"/>
            <charset val="1"/>
          </rPr>
          <t>Barbara:</t>
        </r>
        <r>
          <rPr>
            <sz val="9"/>
            <color indexed="81"/>
            <rFont val="Tahoma"/>
            <charset val="1"/>
          </rPr>
          <t xml:space="preserve">
This is calculated assuming that the kinetic energy of the ball after bouncing is completely converted into gravitational potential energy and that there is no energy lost to air resistance.</t>
        </r>
      </text>
    </comment>
    <comment ref="N17" authorId="0" shapeId="0" xr:uid="{170D0BFC-7A03-40AB-A68C-56B1B9C4A02B}">
      <text>
        <r>
          <rPr>
            <b/>
            <sz val="9"/>
            <color indexed="81"/>
            <rFont val="Tahoma"/>
            <charset val="1"/>
          </rPr>
          <t>Barbara:</t>
        </r>
        <r>
          <rPr>
            <sz val="9"/>
            <color indexed="81"/>
            <rFont val="Tahoma"/>
            <charset val="1"/>
          </rPr>
          <t xml:space="preserve">
This is uncertainty is half of the difference between the maximum possible value and the minimum possible value.
</t>
        </r>
      </text>
    </comment>
    <comment ref="P17" authorId="0" shapeId="0" xr:uid="{C3807E1A-A166-40F0-891A-D5AFC254DEBB}">
      <text>
        <r>
          <rPr>
            <b/>
            <sz val="9"/>
            <color indexed="81"/>
            <rFont val="Tahoma"/>
            <charset val="1"/>
          </rPr>
          <t>Barbara:</t>
        </r>
        <r>
          <rPr>
            <sz val="9"/>
            <color indexed="81"/>
            <rFont val="Tahoma"/>
            <charset val="1"/>
          </rPr>
          <t xml:space="preserve">
estimated from the sum of the relative uncertainties of the input measurements</t>
        </r>
      </text>
    </comment>
    <comment ref="Q17" authorId="0" shapeId="0" xr:uid="{6EA9B652-3E48-4EC3-B09F-18D5FB817559}">
      <text>
        <r>
          <rPr>
            <b/>
            <sz val="9"/>
            <color indexed="81"/>
            <rFont val="Tahoma"/>
            <charset val="1"/>
          </rPr>
          <t>Barbara:</t>
        </r>
        <r>
          <rPr>
            <sz val="9"/>
            <color indexed="81"/>
            <rFont val="Tahoma"/>
            <charset val="1"/>
          </rPr>
          <t xml:space="preserve">
This is the change in gravitational potential energy of the ball between initial drop and final height reached, a change in energy assumed to be due to energy dissipated during the bounce.</t>
        </r>
      </text>
    </comment>
    <comment ref="R17" authorId="0" shapeId="0" xr:uid="{59BDEA03-302F-4B1F-9524-A79B346D53A2}">
      <text>
        <r>
          <rPr>
            <b/>
            <sz val="9"/>
            <color indexed="81"/>
            <rFont val="Tahoma"/>
            <charset val="1"/>
          </rPr>
          <t>Barbara:</t>
        </r>
        <r>
          <rPr>
            <sz val="9"/>
            <color indexed="81"/>
            <rFont val="Tahoma"/>
            <charset val="1"/>
          </rPr>
          <t xml:space="preserve">
This is an example of calculating the uncertainty in a derived value by simply making it the same relative uncertainty as the initial measurement. The dominant uncertainty in the initial measurement is the uncertainty in the final height.
</t>
        </r>
      </text>
    </comment>
    <comment ref="S17" authorId="0" shapeId="0" xr:uid="{18B17390-B389-48F0-85F1-9F31BC550F58}">
      <text>
        <r>
          <rPr>
            <b/>
            <sz val="9"/>
            <color indexed="81"/>
            <rFont val="Tahoma"/>
            <charset val="1"/>
          </rPr>
          <t>Barbara:</t>
        </r>
        <r>
          <rPr>
            <sz val="9"/>
            <color indexed="81"/>
            <rFont val="Tahoma"/>
            <charset val="1"/>
          </rPr>
          <t xml:space="preserve">
This energy is calculated assuming that all gravitational potential energy is converted into kinetic energy. It also assumes that the height change of the centre of mass is the height of the drop minus half the diameter of the ball. More information is needed regarding the procedure to know whether this is appropriate.</t>
        </r>
      </text>
    </comment>
    <comment ref="T17" authorId="0" shapeId="0" xr:uid="{BADDFE4C-04FC-4010-B3CD-6D1FFEC4D516}">
      <text>
        <r>
          <rPr>
            <b/>
            <sz val="9"/>
            <color indexed="81"/>
            <rFont val="Tahoma"/>
            <charset val="1"/>
          </rPr>
          <t>Barbara:</t>
        </r>
        <r>
          <rPr>
            <sz val="9"/>
            <color indexed="81"/>
            <rFont val="Tahoma"/>
            <charset val="1"/>
          </rPr>
          <t xml:space="preserve">
This is an example of estimating the uncertainty in a derived value by assuming that it will have the same relative uncertainty as the input measurement, in this case, the initial height.
</t>
        </r>
      </text>
    </comment>
    <comment ref="V17" authorId="0" shapeId="0" xr:uid="{D75AC4D9-E6E2-450B-B3AE-4EFEC181C16B}">
      <text>
        <r>
          <rPr>
            <b/>
            <sz val="9"/>
            <color indexed="81"/>
            <rFont val="Tahoma"/>
            <charset val="1"/>
          </rPr>
          <t>Barbara:</t>
        </r>
        <r>
          <rPr>
            <sz val="9"/>
            <color indexed="81"/>
            <rFont val="Tahoma"/>
            <charset val="1"/>
          </rPr>
          <t xml:space="preserve">
This is the change in momentum divided by the impact time</t>
        </r>
      </text>
    </comment>
    <comment ref="W17" authorId="0" shapeId="0" xr:uid="{6EE2021B-0492-41AD-88E1-0F71A862D625}">
      <text>
        <r>
          <rPr>
            <b/>
            <sz val="9"/>
            <color indexed="81"/>
            <rFont val="Tahoma"/>
            <charset val="1"/>
          </rPr>
          <t>Barbara:</t>
        </r>
        <r>
          <rPr>
            <sz val="9"/>
            <color indexed="81"/>
            <rFont val="Tahoma"/>
            <charset val="1"/>
          </rPr>
          <t xml:space="preserve">
This is an example of estimating the uncertainty in a derived quantity by adding the the relative uncertainties of the input measurements, in this case initial and final velocity and impact time</t>
        </r>
      </text>
    </comment>
  </commentList>
</comments>
</file>

<file path=xl/sharedStrings.xml><?xml version="1.0" encoding="utf-8"?>
<sst xmlns="http://schemas.openxmlformats.org/spreadsheetml/2006/main" count="99" uniqueCount="56">
  <si>
    <t>Analysis and Evaluation of a Practical Investigation</t>
  </si>
  <si>
    <t>Brief Description:</t>
  </si>
  <si>
    <t>A basketball is dropped from a height and rebounds.  Impact time measurements, taken with an electronic timer, and height measurements, from a suspended tape measure, are used to determine the force of impact and the energy loss.</t>
  </si>
  <si>
    <t>Independent</t>
  </si>
  <si>
    <t>Dependent</t>
  </si>
  <si>
    <t>Constant</t>
  </si>
  <si>
    <t>variable</t>
  </si>
  <si>
    <t>Name</t>
  </si>
  <si>
    <t>Drop height</t>
  </si>
  <si>
    <t>Impact time</t>
  </si>
  <si>
    <t>Rebound height</t>
  </si>
  <si>
    <t>Surface</t>
  </si>
  <si>
    <t>Measuring instrument</t>
  </si>
  <si>
    <t>Tape measure</t>
  </si>
  <si>
    <t>Electronic timer</t>
  </si>
  <si>
    <t>Unit</t>
  </si>
  <si>
    <t>cm</t>
  </si>
  <si>
    <t>s</t>
  </si>
  <si>
    <t>Concrete</t>
  </si>
  <si>
    <t>Uncertainty</t>
  </si>
  <si>
    <t>Drop height (m)</t>
  </si>
  <si>
    <t>Impact Time (s)</t>
  </si>
  <si>
    <t>Rebound height (m)</t>
  </si>
  <si>
    <t>Trial 1</t>
  </si>
  <si>
    <t>Trial 2</t>
  </si>
  <si>
    <t>Trial 3</t>
  </si>
  <si>
    <t>Trial 4</t>
  </si>
  <si>
    <t>Trial 5</t>
  </si>
  <si>
    <t>Extension</t>
  </si>
  <si>
    <t>A second independent variable</t>
  </si>
  <si>
    <t>Top loading balance</t>
  </si>
  <si>
    <t>Ball mass</t>
  </si>
  <si>
    <t>Value</t>
  </si>
  <si>
    <t>0.625 kg</t>
  </si>
  <si>
    <t>kg</t>
  </si>
  <si>
    <t>Discrete</t>
  </si>
  <si>
    <t>±0.1 cm</t>
  </si>
  <si>
    <t>±0.001 s</t>
  </si>
  <si>
    <t>±0.001 kg</t>
  </si>
  <si>
    <t>average</t>
  </si>
  <si>
    <t>uncertainty</t>
  </si>
  <si>
    <t>(m)</t>
  </si>
  <si>
    <t>(s)</t>
  </si>
  <si>
    <t>velocity just before impact</t>
  </si>
  <si>
    <t>velocity just after</t>
  </si>
  <si>
    <t>change in momentum</t>
  </si>
  <si>
    <t>average force</t>
  </si>
  <si>
    <t>(N)</t>
  </si>
  <si>
    <t>energy change</t>
  </si>
  <si>
    <t>coefficient of restitution</t>
  </si>
  <si>
    <t>Derived Values</t>
  </si>
  <si>
    <t>(m/s)</t>
  </si>
  <si>
    <t>(J)</t>
  </si>
  <si>
    <t>kinetic energy just before impact (assuming ball diameter 0.24m)</t>
  </si>
  <si>
    <t>ball radius = 12cm</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</si>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</sst>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6" x14ac:knownFonts="1">
    <font>
      <sz val="11"/>
      <color theme="1"/>
      <name val="Calibri"/>
      <family val="2"/>
      <scheme val="minor"/>
    </font>
    <font>
      <b/>
      <sz val="12"/>
      <color theme="1"/>
      <name val="Times New Roman"/>
      <family val="1"/>
    </font>
    <font>
      <sz val="12"/>
      <color theme="1"/>
      <name val="Times New Roman"/>
      <family val="1"/>
    </font>
    <font>
      <b/>
      <sz val="11"/>
      <color theme="1"/>
      <name val="Calibri"/>
      <family val="2"/>
      <scheme val="minor"/>
    </font>
    <font>
      <sz val="9"/>
      <color indexed="81"/>
      <name val="Tahoma"/>
      <charset val="1"/>
    </font>
    <font>
      <b/>
      <sz val="9"/>
      <color indexed="81"/>
      <name val="Tahoma"/>
      <charset val="1"/>
    </font>
  </fonts>
  <fills count="3">
    <fill>
      <patternFill patternType="none"/>
    </fill>
    <fill>
      <patternFill patternType="gray125"/>
    </fill>
    <fill>
      <patternFill patternType="solid">
        <fgColor theme="0"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34">
    <xf numFmtId="0" fontId="0" fillId="0" borderId="0" xfId="0"/>
    <xf numFmtId="0" fontId="0" fillId="0" borderId="1" xfId="0" applyBorder="1"/>
    <xf numFmtId="0" fontId="1" fillId="0" borderId="1" xfId="0" applyFont="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vertical="top"/>
    </xf>
    <xf numFmtId="0" fontId="0" fillId="0" borderId="1" xfId="0" applyBorder="1" applyAlignment="1">
      <alignment vertical="top"/>
    </xf>
    <xf numFmtId="0" fontId="1" fillId="0" borderId="1" xfId="0" applyFont="1" applyBorder="1" applyAlignment="1">
      <alignment horizontal="center"/>
    </xf>
    <xf numFmtId="0" fontId="2" fillId="0" borderId="1" xfId="0" applyFont="1" applyBorder="1" applyAlignment="1">
      <alignment vertical="top" wrapText="1"/>
    </xf>
    <xf numFmtId="0" fontId="2" fillId="2" borderId="1" xfId="0" applyFont="1" applyFill="1" applyBorder="1"/>
    <xf numFmtId="164" fontId="2" fillId="0" borderId="1" xfId="0" applyNumberFormat="1"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vertical="top" wrapText="1"/>
    </xf>
    <xf numFmtId="0" fontId="1" fillId="0" borderId="1" xfId="0" applyFont="1" applyFill="1" applyBorder="1" applyAlignment="1">
      <alignment horizontal="center"/>
    </xf>
    <xf numFmtId="2" fontId="0" fillId="0" borderId="1" xfId="0" applyNumberFormat="1" applyBorder="1"/>
    <xf numFmtId="0" fontId="3" fillId="0" borderId="0" xfId="0" applyFont="1"/>
    <xf numFmtId="0" fontId="3" fillId="0" borderId="1" xfId="0" applyFont="1" applyBorder="1"/>
    <xf numFmtId="164" fontId="0" fillId="0" borderId="1" xfId="0" applyNumberFormat="1" applyBorder="1"/>
    <xf numFmtId="0" fontId="3" fillId="0" borderId="0" xfId="0" applyFont="1" applyAlignment="1">
      <alignment wrapText="1"/>
    </xf>
    <xf numFmtId="0" fontId="3" fillId="0" borderId="1" xfId="0" applyFont="1" applyBorder="1" applyAlignment="1">
      <alignment wrapText="1"/>
    </xf>
    <xf numFmtId="165" fontId="0" fillId="0" borderId="1" xfId="0" applyNumberFormat="1" applyBorder="1"/>
    <xf numFmtId="1" fontId="0" fillId="0" borderId="1" xfId="0" applyNumberFormat="1" applyBorder="1"/>
    <xf numFmtId="0" fontId="1" fillId="0" borderId="0" xfId="0" applyFont="1" applyFill="1" applyBorder="1" applyAlignment="1">
      <alignment horizontal="center"/>
    </xf>
    <xf numFmtId="2" fontId="0" fillId="0" borderId="0" xfId="0" applyNumberFormat="1" applyBorder="1"/>
    <xf numFmtId="0" fontId="3" fillId="0" borderId="2" xfId="0" applyFont="1" applyBorder="1"/>
    <xf numFmtId="0" fontId="3" fillId="0" borderId="3"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2" fontId="0" fillId="0" borderId="2" xfId="0" applyNumberFormat="1" applyBorder="1"/>
    <xf numFmtId="2" fontId="0" fillId="0" borderId="3" xfId="0" applyNumberFormat="1" applyBorder="1"/>
    <xf numFmtId="0" fontId="1" fillId="0" borderId="1" xfId="0" applyFont="1" applyBorder="1" applyAlignment="1">
      <alignment horizontal="center"/>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Rebound versus drop height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5"/>
          <c:order val="0"/>
          <c:spPr>
            <a:ln w="19050" cap="rnd">
              <a:no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wer"/>
            <c:dispRSqr val="0"/>
            <c:dispEq val="1"/>
            <c:trendlineLbl>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baseline="0"/>
                      <a:t>h</a:t>
                    </a:r>
                    <a:r>
                      <a:rPr lang="en-US" baseline="-25000"/>
                      <a:t>f</a:t>
                    </a:r>
                    <a:r>
                      <a:rPr lang="en-US" baseline="0"/>
                      <a:t> = 0.63h</a:t>
                    </a:r>
                    <a:r>
                      <a:rPr lang="en-US" baseline="-25000"/>
                      <a:t>i</a:t>
                    </a:r>
                    <a:r>
                      <a:rPr lang="en-US" baseline="0"/>
                      <a:t> </a:t>
                    </a:r>
                    <a:r>
                      <a:rPr lang="en-US" baseline="30000"/>
                      <a:t>0.71</a:t>
                    </a:r>
                    <a:endParaRPr lang="en-US"/>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errBars>
            <c:errDir val="y"/>
            <c:errBarType val="both"/>
            <c:errValType val="cust"/>
            <c:noEndCap val="0"/>
            <c:plus>
              <c:numRef>
                <c:f>Analysis!$H$19:$H$28</c:f>
                <c:numCache>
                  <c:formatCode>General</c:formatCode>
                  <c:ptCount val="10"/>
                  <c:pt idx="0">
                    <c:v>2.250000000000002E-2</c:v>
                  </c:pt>
                  <c:pt idx="1">
                    <c:v>2.4999999999999967E-2</c:v>
                  </c:pt>
                  <c:pt idx="2">
                    <c:v>2.5000000000000022E-2</c:v>
                  </c:pt>
                  <c:pt idx="3">
                    <c:v>1.749999999999996E-2</c:v>
                  </c:pt>
                  <c:pt idx="4">
                    <c:v>2.5000000000000022E-2</c:v>
                  </c:pt>
                  <c:pt idx="5">
                    <c:v>2.250000000000002E-2</c:v>
                  </c:pt>
                  <c:pt idx="6">
                    <c:v>2.7499999999999969E-2</c:v>
                  </c:pt>
                  <c:pt idx="7">
                    <c:v>2.7499999999999997E-2</c:v>
                  </c:pt>
                  <c:pt idx="8">
                    <c:v>1.7499999999999988E-2</c:v>
                  </c:pt>
                  <c:pt idx="9">
                    <c:v>1.0000000000000009E-2</c:v>
                  </c:pt>
                </c:numCache>
              </c:numRef>
            </c:plus>
            <c:minus>
              <c:numRef>
                <c:f>Analysis!$H$19:$H$28</c:f>
                <c:numCache>
                  <c:formatCode>General</c:formatCode>
                  <c:ptCount val="10"/>
                  <c:pt idx="0">
                    <c:v>2.250000000000002E-2</c:v>
                  </c:pt>
                  <c:pt idx="1">
                    <c:v>2.4999999999999967E-2</c:v>
                  </c:pt>
                  <c:pt idx="2">
                    <c:v>2.5000000000000022E-2</c:v>
                  </c:pt>
                  <c:pt idx="3">
                    <c:v>1.749999999999996E-2</c:v>
                  </c:pt>
                  <c:pt idx="4">
                    <c:v>2.5000000000000022E-2</c:v>
                  </c:pt>
                  <c:pt idx="5">
                    <c:v>2.250000000000002E-2</c:v>
                  </c:pt>
                  <c:pt idx="6">
                    <c:v>2.7499999999999969E-2</c:v>
                  </c:pt>
                  <c:pt idx="7">
                    <c:v>2.7499999999999997E-2</c:v>
                  </c:pt>
                  <c:pt idx="8">
                    <c:v>1.7499999999999988E-2</c:v>
                  </c:pt>
                  <c:pt idx="9">
                    <c:v>1.0000000000000009E-2</c:v>
                  </c:pt>
                </c:numCache>
              </c:numRef>
            </c:minus>
            <c:spPr>
              <a:noFill/>
              <a:ln w="9525" cap="flat" cmpd="sng" algn="ctr">
                <a:solidFill>
                  <a:schemeClr val="tx1">
                    <a:lumMod val="65000"/>
                    <a:lumOff val="35000"/>
                  </a:schemeClr>
                </a:solidFill>
                <a:round/>
              </a:ln>
              <a:effectLst/>
            </c:spPr>
          </c:errBars>
          <c:errBars>
            <c:errDir val="x"/>
            <c:errBarType val="both"/>
            <c:errValType val="fixedVal"/>
            <c:noEndCap val="0"/>
            <c:val val="1.0000000000000002E-3"/>
            <c:spPr>
              <a:noFill/>
              <a:ln w="9525" cap="flat" cmpd="sng" algn="ctr">
                <a:solidFill>
                  <a:schemeClr val="tx1">
                    <a:lumMod val="65000"/>
                    <a:lumOff val="35000"/>
                  </a:schemeClr>
                </a:solidFill>
                <a:round/>
              </a:ln>
              <a:effectLst/>
            </c:spPr>
          </c:errBars>
          <c:xVal>
            <c:numRef>
              <c:f>Analysis!$A$19:$A$28</c:f>
              <c:numCache>
                <c:formatCode>0.000</c:formatCode>
                <c:ptCount val="10"/>
                <c:pt idx="0">
                  <c:v>2</c:v>
                </c:pt>
                <c:pt idx="1">
                  <c:v>1.8</c:v>
                </c:pt>
                <c:pt idx="2">
                  <c:v>1.6</c:v>
                </c:pt>
                <c:pt idx="3">
                  <c:v>1.4</c:v>
                </c:pt>
                <c:pt idx="4">
                  <c:v>1.2</c:v>
                </c:pt>
                <c:pt idx="5">
                  <c:v>1</c:v>
                </c:pt>
                <c:pt idx="6">
                  <c:v>0.8</c:v>
                </c:pt>
                <c:pt idx="7">
                  <c:v>0.6</c:v>
                </c:pt>
                <c:pt idx="8">
                  <c:v>0.4</c:v>
                </c:pt>
                <c:pt idx="9">
                  <c:v>0.2</c:v>
                </c:pt>
              </c:numCache>
            </c:numRef>
          </c:xVal>
          <c:yVal>
            <c:numRef>
              <c:f>Analysis!$G$19:$G$28</c:f>
              <c:numCache>
                <c:formatCode>0.00</c:formatCode>
                <c:ptCount val="10"/>
                <c:pt idx="0">
                  <c:v>1.0024999999999999</c:v>
                </c:pt>
                <c:pt idx="1">
                  <c:v>0.9325</c:v>
                </c:pt>
                <c:pt idx="2">
                  <c:v>0.86249999999999993</c:v>
                </c:pt>
                <c:pt idx="3">
                  <c:v>0.81125000000000003</c:v>
                </c:pt>
                <c:pt idx="4">
                  <c:v>0.72750000000000004</c:v>
                </c:pt>
                <c:pt idx="5">
                  <c:v>0.64624999999999999</c:v>
                </c:pt>
                <c:pt idx="6">
                  <c:v>0.57999999999999996</c:v>
                </c:pt>
                <c:pt idx="7">
                  <c:v>0.47250000000000003</c:v>
                </c:pt>
                <c:pt idx="8">
                  <c:v>0.33124999999999999</c:v>
                </c:pt>
                <c:pt idx="9">
                  <c:v>0.185</c:v>
                </c:pt>
              </c:numCache>
            </c:numRef>
          </c:yVal>
          <c:smooth val="0"/>
          <c:extLst>
            <c:ext xmlns:c16="http://schemas.microsoft.com/office/drawing/2014/chart" uri="{C3380CC4-5D6E-409C-BE32-E72D297353CC}">
              <c16:uniqueId val="{00000005-FC06-48FD-A9E8-867D8877DAE8}"/>
            </c:ext>
          </c:extLst>
        </c:ser>
        <c:dLbls>
          <c:showLegendKey val="0"/>
          <c:showVal val="0"/>
          <c:showCatName val="0"/>
          <c:showSerName val="0"/>
          <c:showPercent val="0"/>
          <c:showBubbleSize val="0"/>
        </c:dLbls>
        <c:axId val="1505456000"/>
        <c:axId val="1527511504"/>
      </c:scatterChart>
      <c:valAx>
        <c:axId val="15054560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Drop height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7511504"/>
        <c:crosses val="autoZero"/>
        <c:crossBetween val="midCat"/>
      </c:valAx>
      <c:valAx>
        <c:axId val="1527511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Rebound</a:t>
                </a:r>
                <a:r>
                  <a:rPr lang="en-US" baseline="0"/>
                  <a:t> height (m)</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54560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Energy loss versus initial kinetic energy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we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errBars>
            <c:errDir val="y"/>
            <c:errBarType val="both"/>
            <c:errValType val="cust"/>
            <c:noEndCap val="0"/>
            <c:plus>
              <c:numRef>
                <c:f>Analysis!$R$19:$R$28</c:f>
                <c:numCache>
                  <c:formatCode>General</c:formatCode>
                  <c:ptCount val="10"/>
                  <c:pt idx="0">
                    <c:v>0.13712515586034926</c:v>
                  </c:pt>
                  <c:pt idx="1">
                    <c:v>0.14245140750670224</c:v>
                  </c:pt>
                  <c:pt idx="2">
                    <c:v>0.13093297101449292</c:v>
                  </c:pt>
                  <c:pt idx="3">
                    <c:v>7.7789387519260206E-2</c:v>
                  </c:pt>
                  <c:pt idx="4">
                    <c:v>9.9452319587628929E-2</c:v>
                  </c:pt>
                  <c:pt idx="5">
                    <c:v>7.543701644100588E-2</c:v>
                  </c:pt>
                  <c:pt idx="6">
                    <c:v>6.3890086206896513E-2</c:v>
                  </c:pt>
                  <c:pt idx="7">
                    <c:v>4.5451388888888861E-2</c:v>
                  </c:pt>
                  <c:pt idx="8">
                    <c:v>2.2246462264150942E-2</c:v>
                  </c:pt>
                  <c:pt idx="9">
                    <c:v>4.9662162162162253E-3</c:v>
                  </c:pt>
                </c:numCache>
              </c:numRef>
            </c:plus>
            <c:minus>
              <c:numRef>
                <c:f>Analysis!$R$19:$R$28</c:f>
                <c:numCache>
                  <c:formatCode>General</c:formatCode>
                  <c:ptCount val="10"/>
                  <c:pt idx="0">
                    <c:v>0.13712515586034926</c:v>
                  </c:pt>
                  <c:pt idx="1">
                    <c:v>0.14245140750670224</c:v>
                  </c:pt>
                  <c:pt idx="2">
                    <c:v>0.13093297101449292</c:v>
                  </c:pt>
                  <c:pt idx="3">
                    <c:v>7.7789387519260206E-2</c:v>
                  </c:pt>
                  <c:pt idx="4">
                    <c:v>9.9452319587628929E-2</c:v>
                  </c:pt>
                  <c:pt idx="5">
                    <c:v>7.543701644100588E-2</c:v>
                  </c:pt>
                  <c:pt idx="6">
                    <c:v>6.3890086206896513E-2</c:v>
                  </c:pt>
                  <c:pt idx="7">
                    <c:v>4.5451388888888861E-2</c:v>
                  </c:pt>
                  <c:pt idx="8">
                    <c:v>2.2246462264150942E-2</c:v>
                  </c:pt>
                  <c:pt idx="9">
                    <c:v>4.9662162162162253E-3</c:v>
                  </c:pt>
                </c:numCache>
              </c:numRef>
            </c:minus>
            <c:spPr>
              <a:noFill/>
              <a:ln w="9525" cap="flat" cmpd="sng" algn="ctr">
                <a:solidFill>
                  <a:schemeClr val="tx1">
                    <a:lumMod val="65000"/>
                    <a:lumOff val="35000"/>
                  </a:schemeClr>
                </a:solidFill>
                <a:round/>
              </a:ln>
              <a:effectLst/>
            </c:spPr>
          </c:errBars>
          <c:errBars>
            <c:errDir val="x"/>
            <c:errBarType val="both"/>
            <c:errValType val="cust"/>
            <c:noEndCap val="0"/>
            <c:plus>
              <c:numRef>
                <c:f>Analysis!$T$19:$T$28</c:f>
                <c:numCache>
                  <c:formatCode>General</c:formatCode>
                  <c:ptCount val="10"/>
                  <c:pt idx="0">
                    <c:v>5.7575000000000005E-3</c:v>
                  </c:pt>
                  <c:pt idx="1">
                    <c:v>5.7166666666666668E-3</c:v>
                  </c:pt>
                  <c:pt idx="2">
                    <c:v>5.6656250000000005E-3</c:v>
                  </c:pt>
                  <c:pt idx="3">
                    <c:v>5.5999999999999999E-3</c:v>
                  </c:pt>
                  <c:pt idx="4">
                    <c:v>5.5125000000000009E-3</c:v>
                  </c:pt>
                  <c:pt idx="5">
                    <c:v>5.3900000000000007E-3</c:v>
                  </c:pt>
                  <c:pt idx="6">
                    <c:v>5.2062499999999999E-3</c:v>
                  </c:pt>
                  <c:pt idx="7">
                    <c:v>4.8999999999999998E-3</c:v>
                  </c:pt>
                  <c:pt idx="8">
                    <c:v>4.2875000000000005E-3</c:v>
                  </c:pt>
                  <c:pt idx="9">
                    <c:v>2.4500000000000008E-3</c:v>
                  </c:pt>
                </c:numCache>
              </c:numRef>
            </c:plus>
            <c:minus>
              <c:numRef>
                <c:f>Analysis!$T$19:$T$28</c:f>
                <c:numCache>
                  <c:formatCode>General</c:formatCode>
                  <c:ptCount val="10"/>
                  <c:pt idx="0">
                    <c:v>5.7575000000000005E-3</c:v>
                  </c:pt>
                  <c:pt idx="1">
                    <c:v>5.7166666666666668E-3</c:v>
                  </c:pt>
                  <c:pt idx="2">
                    <c:v>5.6656250000000005E-3</c:v>
                  </c:pt>
                  <c:pt idx="3">
                    <c:v>5.5999999999999999E-3</c:v>
                  </c:pt>
                  <c:pt idx="4">
                    <c:v>5.5125000000000009E-3</c:v>
                  </c:pt>
                  <c:pt idx="5">
                    <c:v>5.3900000000000007E-3</c:v>
                  </c:pt>
                  <c:pt idx="6">
                    <c:v>5.2062499999999999E-3</c:v>
                  </c:pt>
                  <c:pt idx="7">
                    <c:v>4.8999999999999998E-3</c:v>
                  </c:pt>
                  <c:pt idx="8">
                    <c:v>4.2875000000000005E-3</c:v>
                  </c:pt>
                  <c:pt idx="9">
                    <c:v>2.4500000000000008E-3</c:v>
                  </c:pt>
                </c:numCache>
              </c:numRef>
            </c:minus>
            <c:spPr>
              <a:noFill/>
              <a:ln w="9525" cap="flat" cmpd="sng" algn="ctr">
                <a:solidFill>
                  <a:schemeClr val="tx1">
                    <a:lumMod val="65000"/>
                    <a:lumOff val="35000"/>
                  </a:schemeClr>
                </a:solidFill>
                <a:round/>
              </a:ln>
              <a:effectLst/>
            </c:spPr>
          </c:errBars>
          <c:xVal>
            <c:numRef>
              <c:f>Analysis!$S$19:$S$28</c:f>
              <c:numCache>
                <c:formatCode>0.00</c:formatCode>
                <c:ptCount val="10"/>
                <c:pt idx="0">
                  <c:v>11.515000000000001</c:v>
                </c:pt>
                <c:pt idx="1">
                  <c:v>10.290000000000001</c:v>
                </c:pt>
                <c:pt idx="2">
                  <c:v>9.0650000000000013</c:v>
                </c:pt>
                <c:pt idx="3">
                  <c:v>7.839999999999999</c:v>
                </c:pt>
                <c:pt idx="4">
                  <c:v>6.6150000000000011</c:v>
                </c:pt>
                <c:pt idx="5">
                  <c:v>5.3900000000000006</c:v>
                </c:pt>
                <c:pt idx="6">
                  <c:v>4.165</c:v>
                </c:pt>
                <c:pt idx="7" formatCode="0.000">
                  <c:v>2.94</c:v>
                </c:pt>
                <c:pt idx="8" formatCode="0.000">
                  <c:v>1.7150000000000003</c:v>
                </c:pt>
                <c:pt idx="9" formatCode="0.000">
                  <c:v>0.49000000000000016</c:v>
                </c:pt>
              </c:numCache>
            </c:numRef>
          </c:xVal>
          <c:yVal>
            <c:numRef>
              <c:f>Analysis!$Q$19:$Q$28</c:f>
              <c:numCache>
                <c:formatCode>0.0</c:formatCode>
                <c:ptCount val="10"/>
                <c:pt idx="0">
                  <c:v>6.1096875000000006</c:v>
                </c:pt>
                <c:pt idx="1">
                  <c:v>5.3134375000000009</c:v>
                </c:pt>
                <c:pt idx="2">
                  <c:v>4.5171875000000012</c:v>
                </c:pt>
                <c:pt idx="3" formatCode="0.00">
                  <c:v>3.6060937499999994</c:v>
                </c:pt>
                <c:pt idx="4">
                  <c:v>2.8940624999999995</c:v>
                </c:pt>
                <c:pt idx="5" formatCode="0.00">
                  <c:v>2.1667187500000002</c:v>
                </c:pt>
                <c:pt idx="6" formatCode="0.00">
                  <c:v>1.3475000000000006</c:v>
                </c:pt>
                <c:pt idx="7" formatCode="0.00">
                  <c:v>0.78093749999999973</c:v>
                </c:pt>
                <c:pt idx="8" formatCode="0.00">
                  <c:v>0.42109375000000027</c:v>
                </c:pt>
                <c:pt idx="9" formatCode="0.000">
                  <c:v>9.1875000000000082E-2</c:v>
                </c:pt>
              </c:numCache>
            </c:numRef>
          </c:yVal>
          <c:smooth val="0"/>
          <c:extLst>
            <c:ext xmlns:c16="http://schemas.microsoft.com/office/drawing/2014/chart" uri="{C3380CC4-5D6E-409C-BE32-E72D297353CC}">
              <c16:uniqueId val="{00000001-D9D5-486C-85DE-80D15E35DD7C}"/>
            </c:ext>
          </c:extLst>
        </c:ser>
        <c:dLbls>
          <c:showLegendKey val="0"/>
          <c:showVal val="0"/>
          <c:showCatName val="0"/>
          <c:showSerName val="0"/>
          <c:showPercent val="0"/>
          <c:showBubbleSize val="0"/>
        </c:dLbls>
        <c:axId val="1788913408"/>
        <c:axId val="1505853504"/>
      </c:scatterChart>
      <c:valAx>
        <c:axId val="178891340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Initial kinetic energy before collision (J)</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5853504"/>
        <c:crosses val="autoZero"/>
        <c:crossBetween val="midCat"/>
      </c:valAx>
      <c:valAx>
        <c:axId val="1505853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 loss during collision (J)</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891340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Coefficient of restitution versus drop height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movingAvg"/>
            <c:period val="2"/>
            <c:dispRSqr val="0"/>
            <c:dispEq val="0"/>
          </c:trendline>
          <c:errBars>
            <c:errDir val="y"/>
            <c:errBarType val="both"/>
            <c:errValType val="cust"/>
            <c:noEndCap val="0"/>
            <c:plus>
              <c:numRef>
                <c:f>Analysis!$P$19:$P$28</c:f>
                <c:numCache>
                  <c:formatCode>General</c:formatCode>
                  <c:ptCount val="10"/>
                  <c:pt idx="0">
                    <c:v>1.0744810684289135E-2</c:v>
                  </c:pt>
                  <c:pt idx="1">
                    <c:v>1.3101413807363379E-2</c:v>
                  </c:pt>
                  <c:pt idx="2">
                    <c:v>1.4386637921867028E-2</c:v>
                  </c:pt>
                  <c:pt idx="3">
                    <c:v>1.5913775810902468E-2</c:v>
                  </c:pt>
                  <c:pt idx="4">
                    <c:v>1.8266671039267931E-2</c:v>
                  </c:pt>
                  <c:pt idx="5">
                    <c:v>1.9289507100025274E-2</c:v>
                  </c:pt>
                  <c:pt idx="6">
                    <c:v>2.7876920811755905E-2</c:v>
                  </c:pt>
                  <c:pt idx="7">
                    <c:v>3.6878732870660541E-2</c:v>
                  </c:pt>
                  <c:pt idx="8">
                    <c:v>5.0741148515286452E-2</c:v>
                  </c:pt>
                  <c:pt idx="9">
                    <c:v>8.0756377114924352E-2</c:v>
                  </c:pt>
                </c:numCache>
              </c:numRef>
            </c:plus>
            <c:minus>
              <c:numRef>
                <c:f>Analysis!$P$19:$P$28</c:f>
                <c:numCache>
                  <c:formatCode>General</c:formatCode>
                  <c:ptCount val="10"/>
                  <c:pt idx="0">
                    <c:v>1.0744810684289135E-2</c:v>
                  </c:pt>
                  <c:pt idx="1">
                    <c:v>1.3101413807363379E-2</c:v>
                  </c:pt>
                  <c:pt idx="2">
                    <c:v>1.4386637921867028E-2</c:v>
                  </c:pt>
                  <c:pt idx="3">
                    <c:v>1.5913775810902468E-2</c:v>
                  </c:pt>
                  <c:pt idx="4">
                    <c:v>1.8266671039267931E-2</c:v>
                  </c:pt>
                  <c:pt idx="5">
                    <c:v>1.9289507100025274E-2</c:v>
                  </c:pt>
                  <c:pt idx="6">
                    <c:v>2.7876920811755905E-2</c:v>
                  </c:pt>
                  <c:pt idx="7">
                    <c:v>3.6878732870660541E-2</c:v>
                  </c:pt>
                  <c:pt idx="8">
                    <c:v>5.0741148515286452E-2</c:v>
                  </c:pt>
                  <c:pt idx="9">
                    <c:v>8.0756377114924352E-2</c:v>
                  </c:pt>
                </c:numCache>
              </c:numRef>
            </c:minus>
            <c:spPr>
              <a:noFill/>
              <a:ln w="9525" cap="flat" cmpd="sng" algn="ctr">
                <a:solidFill>
                  <a:schemeClr val="tx1">
                    <a:lumMod val="65000"/>
                    <a:lumOff val="35000"/>
                  </a:schemeClr>
                </a:solidFill>
                <a:round/>
              </a:ln>
              <a:effectLst/>
            </c:spPr>
          </c:errBars>
          <c:errBars>
            <c:errDir val="x"/>
            <c:errBarType val="both"/>
            <c:errValType val="fixedVal"/>
            <c:noEndCap val="0"/>
            <c:val val="1.0000000000000002E-3"/>
            <c:spPr>
              <a:noFill/>
              <a:ln w="9525" cap="flat" cmpd="sng" algn="ctr">
                <a:solidFill>
                  <a:schemeClr val="tx1">
                    <a:lumMod val="65000"/>
                    <a:lumOff val="35000"/>
                  </a:schemeClr>
                </a:solidFill>
                <a:round/>
              </a:ln>
              <a:effectLst/>
            </c:spPr>
          </c:errBars>
          <c:xVal>
            <c:numRef>
              <c:f>Analysis!$A$19:$A$28</c:f>
              <c:numCache>
                <c:formatCode>0.000</c:formatCode>
                <c:ptCount val="10"/>
                <c:pt idx="0">
                  <c:v>2</c:v>
                </c:pt>
                <c:pt idx="1">
                  <c:v>1.8</c:v>
                </c:pt>
                <c:pt idx="2">
                  <c:v>1.6</c:v>
                </c:pt>
                <c:pt idx="3">
                  <c:v>1.4</c:v>
                </c:pt>
                <c:pt idx="4">
                  <c:v>1.2</c:v>
                </c:pt>
                <c:pt idx="5">
                  <c:v>1</c:v>
                </c:pt>
                <c:pt idx="6">
                  <c:v>0.8</c:v>
                </c:pt>
                <c:pt idx="7">
                  <c:v>0.6</c:v>
                </c:pt>
                <c:pt idx="8">
                  <c:v>0.4</c:v>
                </c:pt>
                <c:pt idx="9">
                  <c:v>0.2</c:v>
                </c:pt>
              </c:numCache>
            </c:numRef>
          </c:xVal>
          <c:yVal>
            <c:numRef>
              <c:f>Analysis!$O$19:$O$28</c:f>
              <c:numCache>
                <c:formatCode>0.00</c:formatCode>
                <c:ptCount val="10"/>
                <c:pt idx="0">
                  <c:v>0.82773099160224151</c:v>
                </c:pt>
                <c:pt idx="1">
                  <c:v>0.83392793473431115</c:v>
                </c:pt>
                <c:pt idx="2">
                  <c:v>0.84160573382212422</c:v>
                </c:pt>
                <c:pt idx="3">
                  <c:v>0.85724763109562052</c:v>
                </c:pt>
                <c:pt idx="4">
                  <c:v>0.8660254037844386</c:v>
                </c:pt>
                <c:pt idx="5">
                  <c:v>0.87938156939069922</c:v>
                </c:pt>
                <c:pt idx="6">
                  <c:v>0.90690590516876346</c:v>
                </c:pt>
                <c:pt idx="7">
                  <c:v>0.92571962550770781</c:v>
                </c:pt>
                <c:pt idx="8">
                  <c:v>0.93198660731545879</c:v>
                </c:pt>
                <c:pt idx="9">
                  <c:v>0.94941446105797078</c:v>
                </c:pt>
              </c:numCache>
            </c:numRef>
          </c:yVal>
          <c:smooth val="0"/>
          <c:extLst>
            <c:ext xmlns:c16="http://schemas.microsoft.com/office/drawing/2014/chart" uri="{C3380CC4-5D6E-409C-BE32-E72D297353CC}">
              <c16:uniqueId val="{00000000-C9EE-4129-8F10-FD1EDB70BDB8}"/>
            </c:ext>
          </c:extLst>
        </c:ser>
        <c:dLbls>
          <c:showLegendKey val="0"/>
          <c:showVal val="0"/>
          <c:showCatName val="0"/>
          <c:showSerName val="0"/>
          <c:showPercent val="0"/>
          <c:showBubbleSize val="0"/>
        </c:dLbls>
        <c:axId val="1370516879"/>
        <c:axId val="1068027231"/>
      </c:scatterChart>
      <c:valAx>
        <c:axId val="137051687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drop height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8027231"/>
        <c:crosses val="autoZero"/>
        <c:crossBetween val="midCat"/>
      </c:valAx>
      <c:valAx>
        <c:axId val="10680272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coefficient of restitution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051687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Loss of energy versus drop height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377559055118111"/>
          <c:y val="0.1750116652085156"/>
          <c:w val="0.78884951881014875"/>
          <c:h val="0.70696741032370958"/>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0"/>
          </c:trendline>
          <c:errBars>
            <c:errDir val="y"/>
            <c:errBarType val="both"/>
            <c:errValType val="cust"/>
            <c:noEndCap val="0"/>
            <c:plus>
              <c:numRef>
                <c:f>Analysis!$R$19:$R$28</c:f>
                <c:numCache>
                  <c:formatCode>General</c:formatCode>
                  <c:ptCount val="10"/>
                  <c:pt idx="0">
                    <c:v>0.13712515586034926</c:v>
                  </c:pt>
                  <c:pt idx="1">
                    <c:v>0.14245140750670224</c:v>
                  </c:pt>
                  <c:pt idx="2">
                    <c:v>0.13093297101449292</c:v>
                  </c:pt>
                  <c:pt idx="3">
                    <c:v>7.7789387519260206E-2</c:v>
                  </c:pt>
                  <c:pt idx="4">
                    <c:v>9.9452319587628929E-2</c:v>
                  </c:pt>
                  <c:pt idx="5">
                    <c:v>7.543701644100588E-2</c:v>
                  </c:pt>
                  <c:pt idx="6">
                    <c:v>6.3890086206896513E-2</c:v>
                  </c:pt>
                  <c:pt idx="7">
                    <c:v>4.5451388888888861E-2</c:v>
                  </c:pt>
                  <c:pt idx="8">
                    <c:v>2.2246462264150942E-2</c:v>
                  </c:pt>
                  <c:pt idx="9">
                    <c:v>4.9662162162162253E-3</c:v>
                  </c:pt>
                </c:numCache>
              </c:numRef>
            </c:plus>
            <c:minus>
              <c:numRef>
                <c:f>Analysis!$R$19:$R$28</c:f>
                <c:numCache>
                  <c:formatCode>General</c:formatCode>
                  <c:ptCount val="10"/>
                  <c:pt idx="0">
                    <c:v>0.13712515586034926</c:v>
                  </c:pt>
                  <c:pt idx="1">
                    <c:v>0.14245140750670224</c:v>
                  </c:pt>
                  <c:pt idx="2">
                    <c:v>0.13093297101449292</c:v>
                  </c:pt>
                  <c:pt idx="3">
                    <c:v>7.7789387519260206E-2</c:v>
                  </c:pt>
                  <c:pt idx="4">
                    <c:v>9.9452319587628929E-2</c:v>
                  </c:pt>
                  <c:pt idx="5">
                    <c:v>7.543701644100588E-2</c:v>
                  </c:pt>
                  <c:pt idx="6">
                    <c:v>6.3890086206896513E-2</c:v>
                  </c:pt>
                  <c:pt idx="7">
                    <c:v>4.5451388888888861E-2</c:v>
                  </c:pt>
                  <c:pt idx="8">
                    <c:v>2.2246462264150942E-2</c:v>
                  </c:pt>
                  <c:pt idx="9">
                    <c:v>4.9662162162162253E-3</c:v>
                  </c:pt>
                </c:numCache>
              </c:numRef>
            </c:minus>
            <c:spPr>
              <a:noFill/>
              <a:ln w="9525" cap="flat" cmpd="sng" algn="ctr">
                <a:solidFill>
                  <a:schemeClr val="tx1">
                    <a:lumMod val="65000"/>
                    <a:lumOff val="35000"/>
                  </a:schemeClr>
                </a:solidFill>
                <a:round/>
              </a:ln>
              <a:effectLst/>
            </c:spPr>
          </c:errBars>
          <c:errBars>
            <c:errDir val="x"/>
            <c:errBarType val="both"/>
            <c:errValType val="fixedVal"/>
            <c:noEndCap val="0"/>
            <c:val val="1.0000000000000002E-3"/>
            <c:spPr>
              <a:noFill/>
              <a:ln w="9525" cap="flat" cmpd="sng" algn="ctr">
                <a:solidFill>
                  <a:schemeClr val="tx1">
                    <a:lumMod val="65000"/>
                    <a:lumOff val="35000"/>
                  </a:schemeClr>
                </a:solidFill>
                <a:round/>
              </a:ln>
              <a:effectLst/>
            </c:spPr>
          </c:errBars>
          <c:xVal>
            <c:numRef>
              <c:f>Analysis!$A$19:$A$28</c:f>
              <c:numCache>
                <c:formatCode>0.000</c:formatCode>
                <c:ptCount val="10"/>
                <c:pt idx="0">
                  <c:v>2</c:v>
                </c:pt>
                <c:pt idx="1">
                  <c:v>1.8</c:v>
                </c:pt>
                <c:pt idx="2">
                  <c:v>1.6</c:v>
                </c:pt>
                <c:pt idx="3">
                  <c:v>1.4</c:v>
                </c:pt>
                <c:pt idx="4">
                  <c:v>1.2</c:v>
                </c:pt>
                <c:pt idx="5">
                  <c:v>1</c:v>
                </c:pt>
                <c:pt idx="6">
                  <c:v>0.8</c:v>
                </c:pt>
                <c:pt idx="7">
                  <c:v>0.6</c:v>
                </c:pt>
                <c:pt idx="8">
                  <c:v>0.4</c:v>
                </c:pt>
                <c:pt idx="9">
                  <c:v>0.2</c:v>
                </c:pt>
              </c:numCache>
            </c:numRef>
          </c:xVal>
          <c:yVal>
            <c:numRef>
              <c:f>Analysis!$Q$19:$Q$28</c:f>
              <c:numCache>
                <c:formatCode>0.0</c:formatCode>
                <c:ptCount val="10"/>
                <c:pt idx="0">
                  <c:v>6.1096875000000006</c:v>
                </c:pt>
                <c:pt idx="1">
                  <c:v>5.3134375000000009</c:v>
                </c:pt>
                <c:pt idx="2">
                  <c:v>4.5171875000000012</c:v>
                </c:pt>
                <c:pt idx="3" formatCode="0.00">
                  <c:v>3.6060937499999994</c:v>
                </c:pt>
                <c:pt idx="4">
                  <c:v>2.8940624999999995</c:v>
                </c:pt>
                <c:pt idx="5" formatCode="0.00">
                  <c:v>2.1667187500000002</c:v>
                </c:pt>
                <c:pt idx="6" formatCode="0.00">
                  <c:v>1.3475000000000006</c:v>
                </c:pt>
                <c:pt idx="7" formatCode="0.00">
                  <c:v>0.78093749999999973</c:v>
                </c:pt>
                <c:pt idx="8" formatCode="0.00">
                  <c:v>0.42109375000000027</c:v>
                </c:pt>
                <c:pt idx="9" formatCode="0.000">
                  <c:v>9.1875000000000082E-2</c:v>
                </c:pt>
              </c:numCache>
            </c:numRef>
          </c:yVal>
          <c:smooth val="0"/>
          <c:extLst>
            <c:ext xmlns:c16="http://schemas.microsoft.com/office/drawing/2014/chart" uri="{C3380CC4-5D6E-409C-BE32-E72D297353CC}">
              <c16:uniqueId val="{00000000-8DFB-4532-A842-342BE37F71D9}"/>
            </c:ext>
          </c:extLst>
        </c:ser>
        <c:dLbls>
          <c:showLegendKey val="0"/>
          <c:showVal val="0"/>
          <c:showCatName val="0"/>
          <c:showSerName val="0"/>
          <c:showPercent val="0"/>
          <c:showBubbleSize val="0"/>
        </c:dLbls>
        <c:axId val="1789585392"/>
        <c:axId val="1748433264"/>
      </c:scatterChart>
      <c:valAx>
        <c:axId val="17895853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Drop height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8433264"/>
        <c:crosses val="autoZero"/>
        <c:crossBetween val="midCat"/>
      </c:valAx>
      <c:valAx>
        <c:axId val="17484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 loss (J)</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95853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Energy loss versus initial kinetic energy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we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errBars>
            <c:errDir val="y"/>
            <c:errBarType val="both"/>
            <c:errValType val="cust"/>
            <c:noEndCap val="0"/>
            <c:plus>
              <c:numRef>
                <c:f>Analysis!$R$19:$R$28</c:f>
                <c:numCache>
                  <c:formatCode>General</c:formatCode>
                  <c:ptCount val="10"/>
                  <c:pt idx="0">
                    <c:v>0.13712515586034926</c:v>
                  </c:pt>
                  <c:pt idx="1">
                    <c:v>0.14245140750670224</c:v>
                  </c:pt>
                  <c:pt idx="2">
                    <c:v>0.13093297101449292</c:v>
                  </c:pt>
                  <c:pt idx="3">
                    <c:v>7.7789387519260206E-2</c:v>
                  </c:pt>
                  <c:pt idx="4">
                    <c:v>9.9452319587628929E-2</c:v>
                  </c:pt>
                  <c:pt idx="5">
                    <c:v>7.543701644100588E-2</c:v>
                  </c:pt>
                  <c:pt idx="6">
                    <c:v>6.3890086206896513E-2</c:v>
                  </c:pt>
                  <c:pt idx="7">
                    <c:v>4.5451388888888861E-2</c:v>
                  </c:pt>
                  <c:pt idx="8">
                    <c:v>2.2246462264150942E-2</c:v>
                  </c:pt>
                  <c:pt idx="9">
                    <c:v>4.9662162162162253E-3</c:v>
                  </c:pt>
                </c:numCache>
              </c:numRef>
            </c:plus>
            <c:minus>
              <c:numRef>
                <c:f>Analysis!$R$19:$R$28</c:f>
                <c:numCache>
                  <c:formatCode>General</c:formatCode>
                  <c:ptCount val="10"/>
                  <c:pt idx="0">
                    <c:v>0.13712515586034926</c:v>
                  </c:pt>
                  <c:pt idx="1">
                    <c:v>0.14245140750670224</c:v>
                  </c:pt>
                  <c:pt idx="2">
                    <c:v>0.13093297101449292</c:v>
                  </c:pt>
                  <c:pt idx="3">
                    <c:v>7.7789387519260206E-2</c:v>
                  </c:pt>
                  <c:pt idx="4">
                    <c:v>9.9452319587628929E-2</c:v>
                  </c:pt>
                  <c:pt idx="5">
                    <c:v>7.543701644100588E-2</c:v>
                  </c:pt>
                  <c:pt idx="6">
                    <c:v>6.3890086206896513E-2</c:v>
                  </c:pt>
                  <c:pt idx="7">
                    <c:v>4.5451388888888861E-2</c:v>
                  </c:pt>
                  <c:pt idx="8">
                    <c:v>2.2246462264150942E-2</c:v>
                  </c:pt>
                  <c:pt idx="9">
                    <c:v>4.9662162162162253E-3</c:v>
                  </c:pt>
                </c:numCache>
              </c:numRef>
            </c:minus>
            <c:spPr>
              <a:noFill/>
              <a:ln w="9525" cap="flat" cmpd="sng" algn="ctr">
                <a:solidFill>
                  <a:schemeClr val="tx1">
                    <a:lumMod val="65000"/>
                    <a:lumOff val="35000"/>
                  </a:schemeClr>
                </a:solidFill>
                <a:round/>
              </a:ln>
              <a:effectLst/>
            </c:spPr>
          </c:errBars>
          <c:errBars>
            <c:errDir val="x"/>
            <c:errBarType val="both"/>
            <c:errValType val="cust"/>
            <c:noEndCap val="0"/>
            <c:plus>
              <c:numRef>
                <c:f>Analysis!$T$19:$T$28</c:f>
                <c:numCache>
                  <c:formatCode>General</c:formatCode>
                  <c:ptCount val="10"/>
                  <c:pt idx="0">
                    <c:v>5.7575000000000005E-3</c:v>
                  </c:pt>
                  <c:pt idx="1">
                    <c:v>5.7166666666666668E-3</c:v>
                  </c:pt>
                  <c:pt idx="2">
                    <c:v>5.6656250000000005E-3</c:v>
                  </c:pt>
                  <c:pt idx="3">
                    <c:v>5.5999999999999999E-3</c:v>
                  </c:pt>
                  <c:pt idx="4">
                    <c:v>5.5125000000000009E-3</c:v>
                  </c:pt>
                  <c:pt idx="5">
                    <c:v>5.3900000000000007E-3</c:v>
                  </c:pt>
                  <c:pt idx="6">
                    <c:v>5.2062499999999999E-3</c:v>
                  </c:pt>
                  <c:pt idx="7">
                    <c:v>4.8999999999999998E-3</c:v>
                  </c:pt>
                  <c:pt idx="8">
                    <c:v>4.2875000000000005E-3</c:v>
                  </c:pt>
                  <c:pt idx="9">
                    <c:v>2.4500000000000008E-3</c:v>
                  </c:pt>
                </c:numCache>
              </c:numRef>
            </c:plus>
            <c:minus>
              <c:numRef>
                <c:f>Analysis!$T$19:$T$28</c:f>
                <c:numCache>
                  <c:formatCode>General</c:formatCode>
                  <c:ptCount val="10"/>
                  <c:pt idx="0">
                    <c:v>5.7575000000000005E-3</c:v>
                  </c:pt>
                  <c:pt idx="1">
                    <c:v>5.7166666666666668E-3</c:v>
                  </c:pt>
                  <c:pt idx="2">
                    <c:v>5.6656250000000005E-3</c:v>
                  </c:pt>
                  <c:pt idx="3">
                    <c:v>5.5999999999999999E-3</c:v>
                  </c:pt>
                  <c:pt idx="4">
                    <c:v>5.5125000000000009E-3</c:v>
                  </c:pt>
                  <c:pt idx="5">
                    <c:v>5.3900000000000007E-3</c:v>
                  </c:pt>
                  <c:pt idx="6">
                    <c:v>5.2062499999999999E-3</c:v>
                  </c:pt>
                  <c:pt idx="7">
                    <c:v>4.8999999999999998E-3</c:v>
                  </c:pt>
                  <c:pt idx="8">
                    <c:v>4.2875000000000005E-3</c:v>
                  </c:pt>
                  <c:pt idx="9">
                    <c:v>2.4500000000000008E-3</c:v>
                  </c:pt>
                </c:numCache>
              </c:numRef>
            </c:minus>
            <c:spPr>
              <a:noFill/>
              <a:ln w="9525" cap="flat" cmpd="sng" algn="ctr">
                <a:solidFill>
                  <a:schemeClr val="tx1">
                    <a:lumMod val="65000"/>
                    <a:lumOff val="35000"/>
                  </a:schemeClr>
                </a:solidFill>
                <a:round/>
              </a:ln>
              <a:effectLst/>
            </c:spPr>
          </c:errBars>
          <c:xVal>
            <c:numRef>
              <c:f>Analysis!$S$19:$S$28</c:f>
              <c:numCache>
                <c:formatCode>0.00</c:formatCode>
                <c:ptCount val="10"/>
                <c:pt idx="0">
                  <c:v>11.515000000000001</c:v>
                </c:pt>
                <c:pt idx="1">
                  <c:v>10.290000000000001</c:v>
                </c:pt>
                <c:pt idx="2">
                  <c:v>9.0650000000000013</c:v>
                </c:pt>
                <c:pt idx="3">
                  <c:v>7.839999999999999</c:v>
                </c:pt>
                <c:pt idx="4">
                  <c:v>6.6150000000000011</c:v>
                </c:pt>
                <c:pt idx="5">
                  <c:v>5.3900000000000006</c:v>
                </c:pt>
                <c:pt idx="6">
                  <c:v>4.165</c:v>
                </c:pt>
                <c:pt idx="7" formatCode="0.000">
                  <c:v>2.94</c:v>
                </c:pt>
                <c:pt idx="8" formatCode="0.000">
                  <c:v>1.7150000000000003</c:v>
                </c:pt>
                <c:pt idx="9" formatCode="0.000">
                  <c:v>0.49000000000000016</c:v>
                </c:pt>
              </c:numCache>
            </c:numRef>
          </c:xVal>
          <c:yVal>
            <c:numRef>
              <c:f>Analysis!$Q$19:$Q$28</c:f>
              <c:numCache>
                <c:formatCode>0.0</c:formatCode>
                <c:ptCount val="10"/>
                <c:pt idx="0">
                  <c:v>6.1096875000000006</c:v>
                </c:pt>
                <c:pt idx="1">
                  <c:v>5.3134375000000009</c:v>
                </c:pt>
                <c:pt idx="2">
                  <c:v>4.5171875000000012</c:v>
                </c:pt>
                <c:pt idx="3" formatCode="0.00">
                  <c:v>3.6060937499999994</c:v>
                </c:pt>
                <c:pt idx="4">
                  <c:v>2.8940624999999995</c:v>
                </c:pt>
                <c:pt idx="5" formatCode="0.00">
                  <c:v>2.1667187500000002</c:v>
                </c:pt>
                <c:pt idx="6" formatCode="0.00">
                  <c:v>1.3475000000000006</c:v>
                </c:pt>
                <c:pt idx="7" formatCode="0.00">
                  <c:v>0.78093749999999973</c:v>
                </c:pt>
                <c:pt idx="8" formatCode="0.00">
                  <c:v>0.42109375000000027</c:v>
                </c:pt>
                <c:pt idx="9" formatCode="0.000">
                  <c:v>9.1875000000000082E-2</c:v>
                </c:pt>
              </c:numCache>
            </c:numRef>
          </c:yVal>
          <c:smooth val="0"/>
          <c:extLst>
            <c:ext xmlns:c16="http://schemas.microsoft.com/office/drawing/2014/chart" uri="{C3380CC4-5D6E-409C-BE32-E72D297353CC}">
              <c16:uniqueId val="{00000000-06B5-4915-A1B1-D8FB13367B84}"/>
            </c:ext>
          </c:extLst>
        </c:ser>
        <c:dLbls>
          <c:showLegendKey val="0"/>
          <c:showVal val="0"/>
          <c:showCatName val="0"/>
          <c:showSerName val="0"/>
          <c:showPercent val="0"/>
          <c:showBubbleSize val="0"/>
        </c:dLbls>
        <c:axId val="1788913408"/>
        <c:axId val="1505853504"/>
      </c:scatterChart>
      <c:valAx>
        <c:axId val="178891340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Initial kinetic energy before collision (J)</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5853504"/>
        <c:crosses val="autoZero"/>
        <c:crossBetween val="midCat"/>
      </c:valAx>
      <c:valAx>
        <c:axId val="1505853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 loss during collision (J)</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891340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velocity</a:t>
            </a:r>
            <a:r>
              <a:rPr lang="en-US" baseline="0"/>
              <a:t> after collision versus velocity before collision</a:t>
            </a:r>
            <a:endParaRPr lang="en-US"/>
          </a:p>
        </c:rich>
      </c:tx>
      <c:layout>
        <c:manualLayout>
          <c:xMode val="edge"/>
          <c:yMode val="edge"/>
          <c:x val="0.16039566929133858"/>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errBars>
            <c:errDir val="y"/>
            <c:errBarType val="both"/>
            <c:errValType val="cust"/>
            <c:noEndCap val="0"/>
            <c:plus>
              <c:numRef>
                <c:f>Analysis!$N$19:$N$28</c:f>
                <c:numCache>
                  <c:formatCode>General</c:formatCode>
                  <c:ptCount val="10"/>
                  <c:pt idx="0">
                    <c:v>5.2872674280386001E-2</c:v>
                  </c:pt>
                  <c:pt idx="1">
                    <c:v>6.1496057094918566E-2</c:v>
                  </c:pt>
                  <c:pt idx="2">
                    <c:v>6.3909844493431178E-2</c:v>
                  </c:pt>
                  <c:pt idx="3">
                    <c:v>6.6875202213273699E-2</c:v>
                  </c:pt>
                  <c:pt idx="4">
                    <c:v>7.1162814690637344E-2</c:v>
                  </c:pt>
                  <c:pt idx="5">
                    <c:v>6.8591162141104167E-2</c:v>
                  </c:pt>
                  <c:pt idx="6">
                    <c:v>9.0039193455226263E-2</c:v>
                  </c:pt>
                  <c:pt idx="7">
                    <c:v>0.10188603220345449</c:v>
                  </c:pt>
                  <c:pt idx="8">
                    <c:v>0.10693853387425067</c:v>
                  </c:pt>
                  <c:pt idx="9">
                    <c:v>8.7083888552410671E-2</c:v>
                  </c:pt>
                </c:numCache>
              </c:numRef>
            </c:plus>
            <c:minus>
              <c:numRef>
                <c:f>Analysis!$N$19:$N$28</c:f>
                <c:numCache>
                  <c:formatCode>General</c:formatCode>
                  <c:ptCount val="10"/>
                  <c:pt idx="0">
                    <c:v>5.2872674280386001E-2</c:v>
                  </c:pt>
                  <c:pt idx="1">
                    <c:v>6.1496057094918566E-2</c:v>
                  </c:pt>
                  <c:pt idx="2">
                    <c:v>6.3909844493431178E-2</c:v>
                  </c:pt>
                  <c:pt idx="3">
                    <c:v>6.6875202213273699E-2</c:v>
                  </c:pt>
                  <c:pt idx="4">
                    <c:v>7.1162814690637344E-2</c:v>
                  </c:pt>
                  <c:pt idx="5">
                    <c:v>6.8591162141104167E-2</c:v>
                  </c:pt>
                  <c:pt idx="6">
                    <c:v>9.0039193455226263E-2</c:v>
                  </c:pt>
                  <c:pt idx="7">
                    <c:v>0.10188603220345449</c:v>
                  </c:pt>
                  <c:pt idx="8">
                    <c:v>0.10693853387425067</c:v>
                  </c:pt>
                  <c:pt idx="9">
                    <c:v>8.7083888552410671E-2</c:v>
                  </c:pt>
                </c:numCache>
              </c:numRef>
            </c:minus>
            <c:spPr>
              <a:noFill/>
              <a:ln w="9525" cap="flat" cmpd="sng" algn="ctr">
                <a:solidFill>
                  <a:schemeClr val="tx1">
                    <a:lumMod val="65000"/>
                    <a:lumOff val="35000"/>
                  </a:schemeClr>
                </a:solidFill>
                <a:round/>
              </a:ln>
              <a:effectLst/>
            </c:spPr>
          </c:errBars>
          <c:errBars>
            <c:errDir val="x"/>
            <c:errBarType val="both"/>
            <c:errValType val="cust"/>
            <c:noEndCap val="0"/>
            <c:plus>
              <c:numRef>
                <c:f>Analysis!$L$19:$L$28</c:f>
                <c:numCache>
                  <c:formatCode>General</c:formatCode>
                  <c:ptCount val="10"/>
                  <c:pt idx="0">
                    <c:v>1.6274670018532333E-3</c:v>
                  </c:pt>
                  <c:pt idx="1">
                    <c:v>1.7232809528326953E-3</c:v>
                  </c:pt>
                  <c:pt idx="2">
                    <c:v>1.8382901693279052E-3</c:v>
                  </c:pt>
                  <c:pt idx="3">
                    <c:v>1.9798991457138371E-3</c:v>
                  </c:pt>
                  <c:pt idx="4">
                    <c:v>2.1602471443946669E-3</c:v>
                  </c:pt>
                  <c:pt idx="5">
                    <c:v>2.4009806073896911E-3</c:v>
                  </c:pt>
                  <c:pt idx="6">
                    <c:v>2.7456267042507143E-3</c:v>
                  </c:pt>
                  <c:pt idx="7">
                    <c:v>3.2998336824745511E-3</c:v>
                  </c:pt>
                  <c:pt idx="8">
                    <c:v>4.4271975786751572E-3</c:v>
                  </c:pt>
                  <c:pt idx="9">
                    <c:v>9.8999899979995143E-3</c:v>
                  </c:pt>
                </c:numCache>
              </c:numRef>
            </c:plus>
            <c:minus>
              <c:numRef>
                <c:f>Analysis!$L$19:$L$28</c:f>
                <c:numCache>
                  <c:formatCode>General</c:formatCode>
                  <c:ptCount val="10"/>
                  <c:pt idx="0">
                    <c:v>1.6274670018532333E-3</c:v>
                  </c:pt>
                  <c:pt idx="1">
                    <c:v>1.7232809528326953E-3</c:v>
                  </c:pt>
                  <c:pt idx="2">
                    <c:v>1.8382901693279052E-3</c:v>
                  </c:pt>
                  <c:pt idx="3">
                    <c:v>1.9798991457138371E-3</c:v>
                  </c:pt>
                  <c:pt idx="4">
                    <c:v>2.1602471443946669E-3</c:v>
                  </c:pt>
                  <c:pt idx="5">
                    <c:v>2.4009806073896911E-3</c:v>
                  </c:pt>
                  <c:pt idx="6">
                    <c:v>2.7456267042507143E-3</c:v>
                  </c:pt>
                  <c:pt idx="7">
                    <c:v>3.2998336824745511E-3</c:v>
                  </c:pt>
                  <c:pt idx="8">
                    <c:v>4.4271975786751572E-3</c:v>
                  </c:pt>
                  <c:pt idx="9">
                    <c:v>9.8999899979995143E-3</c:v>
                  </c:pt>
                </c:numCache>
              </c:numRef>
            </c:minus>
            <c:spPr>
              <a:noFill/>
              <a:ln w="9525" cap="flat" cmpd="sng" algn="ctr">
                <a:solidFill>
                  <a:schemeClr val="tx1">
                    <a:lumMod val="65000"/>
                    <a:lumOff val="35000"/>
                  </a:schemeClr>
                </a:solidFill>
                <a:round/>
              </a:ln>
              <a:effectLst/>
            </c:spPr>
          </c:errBars>
          <c:xVal>
            <c:numRef>
              <c:f>Analysis!$K$19:$K$28</c:f>
              <c:numCache>
                <c:formatCode>0.000</c:formatCode>
                <c:ptCount val="10"/>
                <c:pt idx="0">
                  <c:v>6.0702553488300639</c:v>
                </c:pt>
                <c:pt idx="1">
                  <c:v>5.7382924289373758</c:v>
                </c:pt>
                <c:pt idx="2">
                  <c:v>5.3859075372679772</c:v>
                </c:pt>
                <c:pt idx="3">
                  <c:v>5.0087922695995291</c:v>
                </c:pt>
                <c:pt idx="4">
                  <c:v>4.6008694830433958</c:v>
                </c:pt>
                <c:pt idx="5">
                  <c:v>4.1530711527735713</c:v>
                </c:pt>
                <c:pt idx="6">
                  <c:v>3.6507533469134836</c:v>
                </c:pt>
                <c:pt idx="7">
                  <c:v>3.0672463220289301</c:v>
                </c:pt>
                <c:pt idx="8">
                  <c:v>2.3426480742954117</c:v>
                </c:pt>
                <c:pt idx="9" formatCode="0.00">
                  <c:v>1.2521980673998825</c:v>
                </c:pt>
              </c:numCache>
            </c:numRef>
          </c:xVal>
          <c:yVal>
            <c:numRef>
              <c:f>Analysis!$M$19:$M$28</c:f>
              <c:numCache>
                <c:formatCode>0.00</c:formatCode>
                <c:ptCount val="10"/>
                <c:pt idx="0">
                  <c:v>4.1589662177036253</c:v>
                </c:pt>
                <c:pt idx="1">
                  <c:v>3.9906139878469831</c:v>
                </c:pt>
                <c:pt idx="2">
                  <c:v>3.8148394461628392</c:v>
                </c:pt>
                <c:pt idx="3">
                  <c:v>3.6808287110377744</c:v>
                </c:pt>
                <c:pt idx="4">
                  <c:v>3.4506521122825466</c:v>
                </c:pt>
                <c:pt idx="5">
                  <c:v>3.2116195291472494</c:v>
                </c:pt>
                <c:pt idx="6">
                  <c:v>3.0026654825338102</c:v>
                </c:pt>
                <c:pt idx="7">
                  <c:v>2.6284976697726026</c:v>
                </c:pt>
                <c:pt idx="8" formatCode="0.0">
                  <c:v>2.0348218595248087</c:v>
                </c:pt>
                <c:pt idx="9">
                  <c:v>1.128716084761797</c:v>
                </c:pt>
              </c:numCache>
            </c:numRef>
          </c:yVal>
          <c:smooth val="0"/>
          <c:extLst>
            <c:ext xmlns:c16="http://schemas.microsoft.com/office/drawing/2014/chart" uri="{C3380CC4-5D6E-409C-BE32-E72D297353CC}">
              <c16:uniqueId val="{00000000-8A97-414E-B16E-D9FB8A03D32D}"/>
            </c:ext>
          </c:extLst>
        </c:ser>
        <c:dLbls>
          <c:showLegendKey val="0"/>
          <c:showVal val="0"/>
          <c:showCatName val="0"/>
          <c:showSerName val="0"/>
          <c:showPercent val="0"/>
          <c:showBubbleSize val="0"/>
        </c:dLbls>
        <c:axId val="1945608688"/>
        <c:axId val="1527518992"/>
      </c:scatterChart>
      <c:valAx>
        <c:axId val="19456086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initial velocity (m/s)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7518992"/>
        <c:crosses val="autoZero"/>
        <c:crossBetween val="midCat"/>
      </c:valAx>
      <c:valAx>
        <c:axId val="15275189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final velocity (m/s)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6086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Coefficient of restitution versus drop height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movingAvg"/>
            <c:period val="2"/>
            <c:dispRSqr val="0"/>
            <c:dispEq val="0"/>
          </c:trendline>
          <c:errBars>
            <c:errDir val="y"/>
            <c:errBarType val="both"/>
            <c:errValType val="cust"/>
            <c:noEndCap val="0"/>
            <c:plus>
              <c:numRef>
                <c:f>Analysis!$P$19:$P$28</c:f>
                <c:numCache>
                  <c:formatCode>General</c:formatCode>
                  <c:ptCount val="10"/>
                  <c:pt idx="0">
                    <c:v>1.0744810684289135E-2</c:v>
                  </c:pt>
                  <c:pt idx="1">
                    <c:v>1.3101413807363379E-2</c:v>
                  </c:pt>
                  <c:pt idx="2">
                    <c:v>1.4386637921867028E-2</c:v>
                  </c:pt>
                  <c:pt idx="3">
                    <c:v>1.5913775810902468E-2</c:v>
                  </c:pt>
                  <c:pt idx="4">
                    <c:v>1.8266671039267931E-2</c:v>
                  </c:pt>
                  <c:pt idx="5">
                    <c:v>1.9289507100025274E-2</c:v>
                  </c:pt>
                  <c:pt idx="6">
                    <c:v>2.7876920811755905E-2</c:v>
                  </c:pt>
                  <c:pt idx="7">
                    <c:v>3.6878732870660541E-2</c:v>
                  </c:pt>
                  <c:pt idx="8">
                    <c:v>5.0741148515286452E-2</c:v>
                  </c:pt>
                  <c:pt idx="9">
                    <c:v>8.0756377114924352E-2</c:v>
                  </c:pt>
                </c:numCache>
              </c:numRef>
            </c:plus>
            <c:minus>
              <c:numRef>
                <c:f>Analysis!$P$19:$P$28</c:f>
                <c:numCache>
                  <c:formatCode>General</c:formatCode>
                  <c:ptCount val="10"/>
                  <c:pt idx="0">
                    <c:v>1.0744810684289135E-2</c:v>
                  </c:pt>
                  <c:pt idx="1">
                    <c:v>1.3101413807363379E-2</c:v>
                  </c:pt>
                  <c:pt idx="2">
                    <c:v>1.4386637921867028E-2</c:v>
                  </c:pt>
                  <c:pt idx="3">
                    <c:v>1.5913775810902468E-2</c:v>
                  </c:pt>
                  <c:pt idx="4">
                    <c:v>1.8266671039267931E-2</c:v>
                  </c:pt>
                  <c:pt idx="5">
                    <c:v>1.9289507100025274E-2</c:v>
                  </c:pt>
                  <c:pt idx="6">
                    <c:v>2.7876920811755905E-2</c:v>
                  </c:pt>
                  <c:pt idx="7">
                    <c:v>3.6878732870660541E-2</c:v>
                  </c:pt>
                  <c:pt idx="8">
                    <c:v>5.0741148515286452E-2</c:v>
                  </c:pt>
                  <c:pt idx="9">
                    <c:v>8.0756377114924352E-2</c:v>
                  </c:pt>
                </c:numCache>
              </c:numRef>
            </c:minus>
            <c:spPr>
              <a:noFill/>
              <a:ln w="9525" cap="flat" cmpd="sng" algn="ctr">
                <a:solidFill>
                  <a:schemeClr val="tx1">
                    <a:lumMod val="65000"/>
                    <a:lumOff val="35000"/>
                  </a:schemeClr>
                </a:solidFill>
                <a:round/>
              </a:ln>
              <a:effectLst/>
            </c:spPr>
          </c:errBars>
          <c:errBars>
            <c:errDir val="x"/>
            <c:errBarType val="both"/>
            <c:errValType val="fixedVal"/>
            <c:noEndCap val="0"/>
            <c:val val="1.0000000000000002E-3"/>
            <c:spPr>
              <a:noFill/>
              <a:ln w="9525" cap="flat" cmpd="sng" algn="ctr">
                <a:solidFill>
                  <a:schemeClr val="tx1">
                    <a:lumMod val="65000"/>
                    <a:lumOff val="35000"/>
                  </a:schemeClr>
                </a:solidFill>
                <a:round/>
              </a:ln>
              <a:effectLst/>
            </c:spPr>
          </c:errBars>
          <c:xVal>
            <c:numRef>
              <c:f>Analysis!$A$19:$A$28</c:f>
              <c:numCache>
                <c:formatCode>0.000</c:formatCode>
                <c:ptCount val="10"/>
                <c:pt idx="0">
                  <c:v>2</c:v>
                </c:pt>
                <c:pt idx="1">
                  <c:v>1.8</c:v>
                </c:pt>
                <c:pt idx="2">
                  <c:v>1.6</c:v>
                </c:pt>
                <c:pt idx="3">
                  <c:v>1.4</c:v>
                </c:pt>
                <c:pt idx="4">
                  <c:v>1.2</c:v>
                </c:pt>
                <c:pt idx="5">
                  <c:v>1</c:v>
                </c:pt>
                <c:pt idx="6">
                  <c:v>0.8</c:v>
                </c:pt>
                <c:pt idx="7">
                  <c:v>0.6</c:v>
                </c:pt>
                <c:pt idx="8">
                  <c:v>0.4</c:v>
                </c:pt>
                <c:pt idx="9">
                  <c:v>0.2</c:v>
                </c:pt>
              </c:numCache>
            </c:numRef>
          </c:xVal>
          <c:yVal>
            <c:numRef>
              <c:f>Analysis!$O$19:$O$28</c:f>
              <c:numCache>
                <c:formatCode>0.00</c:formatCode>
                <c:ptCount val="10"/>
                <c:pt idx="0">
                  <c:v>0.82773099160224151</c:v>
                </c:pt>
                <c:pt idx="1">
                  <c:v>0.83392793473431115</c:v>
                </c:pt>
                <c:pt idx="2">
                  <c:v>0.84160573382212422</c:v>
                </c:pt>
                <c:pt idx="3">
                  <c:v>0.85724763109562052</c:v>
                </c:pt>
                <c:pt idx="4">
                  <c:v>0.8660254037844386</c:v>
                </c:pt>
                <c:pt idx="5">
                  <c:v>0.87938156939069922</c:v>
                </c:pt>
                <c:pt idx="6">
                  <c:v>0.90690590516876346</c:v>
                </c:pt>
                <c:pt idx="7">
                  <c:v>0.92571962550770781</c:v>
                </c:pt>
                <c:pt idx="8">
                  <c:v>0.93198660731545879</c:v>
                </c:pt>
                <c:pt idx="9">
                  <c:v>0.94941446105797078</c:v>
                </c:pt>
              </c:numCache>
            </c:numRef>
          </c:yVal>
          <c:smooth val="0"/>
          <c:extLst>
            <c:ext xmlns:c16="http://schemas.microsoft.com/office/drawing/2014/chart" uri="{C3380CC4-5D6E-409C-BE32-E72D297353CC}">
              <c16:uniqueId val="{00000000-1C7F-4CF5-B28F-E8672C2E0471}"/>
            </c:ext>
          </c:extLst>
        </c:ser>
        <c:dLbls>
          <c:showLegendKey val="0"/>
          <c:showVal val="0"/>
          <c:showCatName val="0"/>
          <c:showSerName val="0"/>
          <c:showPercent val="0"/>
          <c:showBubbleSize val="0"/>
        </c:dLbls>
        <c:axId val="1370516879"/>
        <c:axId val="1068027231"/>
      </c:scatterChart>
      <c:valAx>
        <c:axId val="137051687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drop height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8027231"/>
        <c:crosses val="autoZero"/>
        <c:crossBetween val="midCat"/>
      </c:valAx>
      <c:valAx>
        <c:axId val="10680272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coefficient of restitution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051687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Loss of energy versus drop height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377559055118111"/>
          <c:y val="0.1750116652085156"/>
          <c:w val="0.78884951881014875"/>
          <c:h val="0.70696741032370958"/>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0"/>
          </c:trendline>
          <c:errBars>
            <c:errDir val="y"/>
            <c:errBarType val="both"/>
            <c:errValType val="cust"/>
            <c:noEndCap val="0"/>
            <c:plus>
              <c:numRef>
                <c:f>Analysis!$R$19:$R$28</c:f>
                <c:numCache>
                  <c:formatCode>General</c:formatCode>
                  <c:ptCount val="10"/>
                  <c:pt idx="0">
                    <c:v>0.13712515586034926</c:v>
                  </c:pt>
                  <c:pt idx="1">
                    <c:v>0.14245140750670224</c:v>
                  </c:pt>
                  <c:pt idx="2">
                    <c:v>0.13093297101449292</c:v>
                  </c:pt>
                  <c:pt idx="3">
                    <c:v>7.7789387519260206E-2</c:v>
                  </c:pt>
                  <c:pt idx="4">
                    <c:v>9.9452319587628929E-2</c:v>
                  </c:pt>
                  <c:pt idx="5">
                    <c:v>7.543701644100588E-2</c:v>
                  </c:pt>
                  <c:pt idx="6">
                    <c:v>6.3890086206896513E-2</c:v>
                  </c:pt>
                  <c:pt idx="7">
                    <c:v>4.5451388888888861E-2</c:v>
                  </c:pt>
                  <c:pt idx="8">
                    <c:v>2.2246462264150942E-2</c:v>
                  </c:pt>
                  <c:pt idx="9">
                    <c:v>4.9662162162162253E-3</c:v>
                  </c:pt>
                </c:numCache>
              </c:numRef>
            </c:plus>
            <c:minus>
              <c:numRef>
                <c:f>Analysis!$R$19:$R$28</c:f>
                <c:numCache>
                  <c:formatCode>General</c:formatCode>
                  <c:ptCount val="10"/>
                  <c:pt idx="0">
                    <c:v>0.13712515586034926</c:v>
                  </c:pt>
                  <c:pt idx="1">
                    <c:v>0.14245140750670224</c:v>
                  </c:pt>
                  <c:pt idx="2">
                    <c:v>0.13093297101449292</c:v>
                  </c:pt>
                  <c:pt idx="3">
                    <c:v>7.7789387519260206E-2</c:v>
                  </c:pt>
                  <c:pt idx="4">
                    <c:v>9.9452319587628929E-2</c:v>
                  </c:pt>
                  <c:pt idx="5">
                    <c:v>7.543701644100588E-2</c:v>
                  </c:pt>
                  <c:pt idx="6">
                    <c:v>6.3890086206896513E-2</c:v>
                  </c:pt>
                  <c:pt idx="7">
                    <c:v>4.5451388888888861E-2</c:v>
                  </c:pt>
                  <c:pt idx="8">
                    <c:v>2.2246462264150942E-2</c:v>
                  </c:pt>
                  <c:pt idx="9">
                    <c:v>4.9662162162162253E-3</c:v>
                  </c:pt>
                </c:numCache>
              </c:numRef>
            </c:minus>
            <c:spPr>
              <a:noFill/>
              <a:ln w="9525" cap="flat" cmpd="sng" algn="ctr">
                <a:solidFill>
                  <a:schemeClr val="tx1">
                    <a:lumMod val="65000"/>
                    <a:lumOff val="35000"/>
                  </a:schemeClr>
                </a:solidFill>
                <a:round/>
              </a:ln>
              <a:effectLst/>
            </c:spPr>
          </c:errBars>
          <c:errBars>
            <c:errDir val="x"/>
            <c:errBarType val="both"/>
            <c:errValType val="fixedVal"/>
            <c:noEndCap val="0"/>
            <c:val val="1.0000000000000002E-3"/>
            <c:spPr>
              <a:noFill/>
              <a:ln w="9525" cap="flat" cmpd="sng" algn="ctr">
                <a:solidFill>
                  <a:schemeClr val="tx1">
                    <a:lumMod val="65000"/>
                    <a:lumOff val="35000"/>
                  </a:schemeClr>
                </a:solidFill>
                <a:round/>
              </a:ln>
              <a:effectLst/>
            </c:spPr>
          </c:errBars>
          <c:xVal>
            <c:numRef>
              <c:f>Analysis!$A$19:$A$28</c:f>
              <c:numCache>
                <c:formatCode>0.000</c:formatCode>
                <c:ptCount val="10"/>
                <c:pt idx="0">
                  <c:v>2</c:v>
                </c:pt>
                <c:pt idx="1">
                  <c:v>1.8</c:v>
                </c:pt>
                <c:pt idx="2">
                  <c:v>1.6</c:v>
                </c:pt>
                <c:pt idx="3">
                  <c:v>1.4</c:v>
                </c:pt>
                <c:pt idx="4">
                  <c:v>1.2</c:v>
                </c:pt>
                <c:pt idx="5">
                  <c:v>1</c:v>
                </c:pt>
                <c:pt idx="6">
                  <c:v>0.8</c:v>
                </c:pt>
                <c:pt idx="7">
                  <c:v>0.6</c:v>
                </c:pt>
                <c:pt idx="8">
                  <c:v>0.4</c:v>
                </c:pt>
                <c:pt idx="9">
                  <c:v>0.2</c:v>
                </c:pt>
              </c:numCache>
            </c:numRef>
          </c:xVal>
          <c:yVal>
            <c:numRef>
              <c:f>Analysis!$Q$19:$Q$28</c:f>
              <c:numCache>
                <c:formatCode>0.0</c:formatCode>
                <c:ptCount val="10"/>
                <c:pt idx="0">
                  <c:v>6.1096875000000006</c:v>
                </c:pt>
                <c:pt idx="1">
                  <c:v>5.3134375000000009</c:v>
                </c:pt>
                <c:pt idx="2">
                  <c:v>4.5171875000000012</c:v>
                </c:pt>
                <c:pt idx="3" formatCode="0.00">
                  <c:v>3.6060937499999994</c:v>
                </c:pt>
                <c:pt idx="4">
                  <c:v>2.8940624999999995</c:v>
                </c:pt>
                <c:pt idx="5" formatCode="0.00">
                  <c:v>2.1667187500000002</c:v>
                </c:pt>
                <c:pt idx="6" formatCode="0.00">
                  <c:v>1.3475000000000006</c:v>
                </c:pt>
                <c:pt idx="7" formatCode="0.00">
                  <c:v>0.78093749999999973</c:v>
                </c:pt>
                <c:pt idx="8" formatCode="0.00">
                  <c:v>0.42109375000000027</c:v>
                </c:pt>
                <c:pt idx="9" formatCode="0.000">
                  <c:v>9.1875000000000082E-2</c:v>
                </c:pt>
              </c:numCache>
            </c:numRef>
          </c:yVal>
          <c:smooth val="0"/>
          <c:extLst>
            <c:ext xmlns:c16="http://schemas.microsoft.com/office/drawing/2014/chart" uri="{C3380CC4-5D6E-409C-BE32-E72D297353CC}">
              <c16:uniqueId val="{00000001-048B-483E-8B6D-03B1E32CEC9D}"/>
            </c:ext>
          </c:extLst>
        </c:ser>
        <c:dLbls>
          <c:showLegendKey val="0"/>
          <c:showVal val="0"/>
          <c:showCatName val="0"/>
          <c:showSerName val="0"/>
          <c:showPercent val="0"/>
          <c:showBubbleSize val="0"/>
        </c:dLbls>
        <c:axId val="1789585392"/>
        <c:axId val="1748433264"/>
      </c:scatterChart>
      <c:valAx>
        <c:axId val="17895853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Drop height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8433264"/>
        <c:crosses val="autoZero"/>
        <c:crossBetween val="midCat"/>
      </c:valAx>
      <c:valAx>
        <c:axId val="17484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Energy loss (J)</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95853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velocity</a:t>
            </a:r>
            <a:r>
              <a:rPr lang="en-US" baseline="0"/>
              <a:t> after collision versus velocity before collision</a:t>
            </a:r>
            <a:endParaRPr lang="en-US"/>
          </a:p>
        </c:rich>
      </c:tx>
      <c:layout>
        <c:manualLayout>
          <c:xMode val="edge"/>
          <c:yMode val="edge"/>
          <c:x val="0.16039566929133858"/>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errBars>
            <c:errDir val="y"/>
            <c:errBarType val="both"/>
            <c:errValType val="cust"/>
            <c:noEndCap val="0"/>
            <c:plus>
              <c:numRef>
                <c:f>Analysis!$N$19:$N$28</c:f>
                <c:numCache>
                  <c:formatCode>General</c:formatCode>
                  <c:ptCount val="10"/>
                  <c:pt idx="0">
                    <c:v>5.2872674280386001E-2</c:v>
                  </c:pt>
                  <c:pt idx="1">
                    <c:v>6.1496057094918566E-2</c:v>
                  </c:pt>
                  <c:pt idx="2">
                    <c:v>6.3909844493431178E-2</c:v>
                  </c:pt>
                  <c:pt idx="3">
                    <c:v>6.6875202213273699E-2</c:v>
                  </c:pt>
                  <c:pt idx="4">
                    <c:v>7.1162814690637344E-2</c:v>
                  </c:pt>
                  <c:pt idx="5">
                    <c:v>6.8591162141104167E-2</c:v>
                  </c:pt>
                  <c:pt idx="6">
                    <c:v>9.0039193455226263E-2</c:v>
                  </c:pt>
                  <c:pt idx="7">
                    <c:v>0.10188603220345449</c:v>
                  </c:pt>
                  <c:pt idx="8">
                    <c:v>0.10693853387425067</c:v>
                  </c:pt>
                  <c:pt idx="9">
                    <c:v>8.7083888552410671E-2</c:v>
                  </c:pt>
                </c:numCache>
              </c:numRef>
            </c:plus>
            <c:minus>
              <c:numRef>
                <c:f>Analysis!$N$19:$N$28</c:f>
                <c:numCache>
                  <c:formatCode>General</c:formatCode>
                  <c:ptCount val="10"/>
                  <c:pt idx="0">
                    <c:v>5.2872674280386001E-2</c:v>
                  </c:pt>
                  <c:pt idx="1">
                    <c:v>6.1496057094918566E-2</c:v>
                  </c:pt>
                  <c:pt idx="2">
                    <c:v>6.3909844493431178E-2</c:v>
                  </c:pt>
                  <c:pt idx="3">
                    <c:v>6.6875202213273699E-2</c:v>
                  </c:pt>
                  <c:pt idx="4">
                    <c:v>7.1162814690637344E-2</c:v>
                  </c:pt>
                  <c:pt idx="5">
                    <c:v>6.8591162141104167E-2</c:v>
                  </c:pt>
                  <c:pt idx="6">
                    <c:v>9.0039193455226263E-2</c:v>
                  </c:pt>
                  <c:pt idx="7">
                    <c:v>0.10188603220345449</c:v>
                  </c:pt>
                  <c:pt idx="8">
                    <c:v>0.10693853387425067</c:v>
                  </c:pt>
                  <c:pt idx="9">
                    <c:v>8.7083888552410671E-2</c:v>
                  </c:pt>
                </c:numCache>
              </c:numRef>
            </c:minus>
            <c:spPr>
              <a:noFill/>
              <a:ln w="9525" cap="flat" cmpd="sng" algn="ctr">
                <a:solidFill>
                  <a:schemeClr val="tx1">
                    <a:lumMod val="65000"/>
                    <a:lumOff val="35000"/>
                  </a:schemeClr>
                </a:solidFill>
                <a:round/>
              </a:ln>
              <a:effectLst/>
            </c:spPr>
          </c:errBars>
          <c:errBars>
            <c:errDir val="x"/>
            <c:errBarType val="both"/>
            <c:errValType val="cust"/>
            <c:noEndCap val="0"/>
            <c:plus>
              <c:numRef>
                <c:f>Analysis!$L$19:$L$28</c:f>
                <c:numCache>
                  <c:formatCode>General</c:formatCode>
                  <c:ptCount val="10"/>
                  <c:pt idx="0">
                    <c:v>1.6274670018532333E-3</c:v>
                  </c:pt>
                  <c:pt idx="1">
                    <c:v>1.7232809528326953E-3</c:v>
                  </c:pt>
                  <c:pt idx="2">
                    <c:v>1.8382901693279052E-3</c:v>
                  </c:pt>
                  <c:pt idx="3">
                    <c:v>1.9798991457138371E-3</c:v>
                  </c:pt>
                  <c:pt idx="4">
                    <c:v>2.1602471443946669E-3</c:v>
                  </c:pt>
                  <c:pt idx="5">
                    <c:v>2.4009806073896911E-3</c:v>
                  </c:pt>
                  <c:pt idx="6">
                    <c:v>2.7456267042507143E-3</c:v>
                  </c:pt>
                  <c:pt idx="7">
                    <c:v>3.2998336824745511E-3</c:v>
                  </c:pt>
                  <c:pt idx="8">
                    <c:v>4.4271975786751572E-3</c:v>
                  </c:pt>
                  <c:pt idx="9">
                    <c:v>9.8999899979995143E-3</c:v>
                  </c:pt>
                </c:numCache>
              </c:numRef>
            </c:plus>
            <c:minus>
              <c:numRef>
                <c:f>Analysis!$L$19:$L$28</c:f>
                <c:numCache>
                  <c:formatCode>General</c:formatCode>
                  <c:ptCount val="10"/>
                  <c:pt idx="0">
                    <c:v>1.6274670018532333E-3</c:v>
                  </c:pt>
                  <c:pt idx="1">
                    <c:v>1.7232809528326953E-3</c:v>
                  </c:pt>
                  <c:pt idx="2">
                    <c:v>1.8382901693279052E-3</c:v>
                  </c:pt>
                  <c:pt idx="3">
                    <c:v>1.9798991457138371E-3</c:v>
                  </c:pt>
                  <c:pt idx="4">
                    <c:v>2.1602471443946669E-3</c:v>
                  </c:pt>
                  <c:pt idx="5">
                    <c:v>2.4009806073896911E-3</c:v>
                  </c:pt>
                  <c:pt idx="6">
                    <c:v>2.7456267042507143E-3</c:v>
                  </c:pt>
                  <c:pt idx="7">
                    <c:v>3.2998336824745511E-3</c:v>
                  </c:pt>
                  <c:pt idx="8">
                    <c:v>4.4271975786751572E-3</c:v>
                  </c:pt>
                  <c:pt idx="9">
                    <c:v>9.8999899979995143E-3</c:v>
                  </c:pt>
                </c:numCache>
              </c:numRef>
            </c:minus>
            <c:spPr>
              <a:noFill/>
              <a:ln w="9525" cap="flat" cmpd="sng" algn="ctr">
                <a:solidFill>
                  <a:schemeClr val="tx1">
                    <a:lumMod val="65000"/>
                    <a:lumOff val="35000"/>
                  </a:schemeClr>
                </a:solidFill>
                <a:round/>
              </a:ln>
              <a:effectLst/>
            </c:spPr>
          </c:errBars>
          <c:xVal>
            <c:numRef>
              <c:f>Analysis!$K$19:$K$28</c:f>
              <c:numCache>
                <c:formatCode>0.000</c:formatCode>
                <c:ptCount val="10"/>
                <c:pt idx="0">
                  <c:v>6.0702553488300639</c:v>
                </c:pt>
                <c:pt idx="1">
                  <c:v>5.7382924289373758</c:v>
                </c:pt>
                <c:pt idx="2">
                  <c:v>5.3859075372679772</c:v>
                </c:pt>
                <c:pt idx="3">
                  <c:v>5.0087922695995291</c:v>
                </c:pt>
                <c:pt idx="4">
                  <c:v>4.6008694830433958</c:v>
                </c:pt>
                <c:pt idx="5">
                  <c:v>4.1530711527735713</c:v>
                </c:pt>
                <c:pt idx="6">
                  <c:v>3.6507533469134836</c:v>
                </c:pt>
                <c:pt idx="7">
                  <c:v>3.0672463220289301</c:v>
                </c:pt>
                <c:pt idx="8">
                  <c:v>2.3426480742954117</c:v>
                </c:pt>
                <c:pt idx="9" formatCode="0.00">
                  <c:v>1.2521980673998825</c:v>
                </c:pt>
              </c:numCache>
            </c:numRef>
          </c:xVal>
          <c:yVal>
            <c:numRef>
              <c:f>Analysis!$M$19:$M$28</c:f>
              <c:numCache>
                <c:formatCode>0.00</c:formatCode>
                <c:ptCount val="10"/>
                <c:pt idx="0">
                  <c:v>4.1589662177036253</c:v>
                </c:pt>
                <c:pt idx="1">
                  <c:v>3.9906139878469831</c:v>
                </c:pt>
                <c:pt idx="2">
                  <c:v>3.8148394461628392</c:v>
                </c:pt>
                <c:pt idx="3">
                  <c:v>3.6808287110377744</c:v>
                </c:pt>
                <c:pt idx="4">
                  <c:v>3.4506521122825466</c:v>
                </c:pt>
                <c:pt idx="5">
                  <c:v>3.2116195291472494</c:v>
                </c:pt>
                <c:pt idx="6">
                  <c:v>3.0026654825338102</c:v>
                </c:pt>
                <c:pt idx="7">
                  <c:v>2.6284976697726026</c:v>
                </c:pt>
                <c:pt idx="8" formatCode="0.0">
                  <c:v>2.0348218595248087</c:v>
                </c:pt>
                <c:pt idx="9">
                  <c:v>1.128716084761797</c:v>
                </c:pt>
              </c:numCache>
            </c:numRef>
          </c:yVal>
          <c:smooth val="0"/>
          <c:extLst>
            <c:ext xmlns:c16="http://schemas.microsoft.com/office/drawing/2014/chart" uri="{C3380CC4-5D6E-409C-BE32-E72D297353CC}">
              <c16:uniqueId val="{00000001-935F-4F35-9591-93C84BBB0973}"/>
            </c:ext>
          </c:extLst>
        </c:ser>
        <c:dLbls>
          <c:showLegendKey val="0"/>
          <c:showVal val="0"/>
          <c:showCatName val="0"/>
          <c:showSerName val="0"/>
          <c:showPercent val="0"/>
          <c:showBubbleSize val="0"/>
        </c:dLbls>
        <c:axId val="1945608688"/>
        <c:axId val="1527518992"/>
      </c:scatterChart>
      <c:valAx>
        <c:axId val="19456086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initial velocity (m/s)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7518992"/>
        <c:crosses val="autoZero"/>
        <c:crossBetween val="midCat"/>
      </c:valAx>
      <c:valAx>
        <c:axId val="15275189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final velocity (m/s)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6086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Rebound versus drop height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5"/>
          <c:order val="0"/>
          <c:spPr>
            <a:ln w="19050" cap="rnd">
              <a:no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wer"/>
            <c:dispRSqr val="0"/>
            <c:dispEq val="1"/>
            <c:trendlineLbl>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baseline="0"/>
                      <a:t>h</a:t>
                    </a:r>
                    <a:r>
                      <a:rPr lang="en-US" baseline="-25000"/>
                      <a:t>f</a:t>
                    </a:r>
                    <a:r>
                      <a:rPr lang="en-US" baseline="0"/>
                      <a:t> = 0.63h</a:t>
                    </a:r>
                    <a:r>
                      <a:rPr lang="en-US" baseline="-25000"/>
                      <a:t>i</a:t>
                    </a:r>
                    <a:r>
                      <a:rPr lang="en-US" baseline="0"/>
                      <a:t> </a:t>
                    </a:r>
                    <a:r>
                      <a:rPr lang="en-US" baseline="30000"/>
                      <a:t>0.71</a:t>
                    </a:r>
                    <a:endParaRPr lang="en-US"/>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errBars>
            <c:errDir val="y"/>
            <c:errBarType val="both"/>
            <c:errValType val="cust"/>
            <c:noEndCap val="0"/>
            <c:plus>
              <c:numRef>
                <c:f>Analysis!$H$19:$H$28</c:f>
                <c:numCache>
                  <c:formatCode>General</c:formatCode>
                  <c:ptCount val="10"/>
                  <c:pt idx="0">
                    <c:v>2.250000000000002E-2</c:v>
                  </c:pt>
                  <c:pt idx="1">
                    <c:v>2.4999999999999967E-2</c:v>
                  </c:pt>
                  <c:pt idx="2">
                    <c:v>2.5000000000000022E-2</c:v>
                  </c:pt>
                  <c:pt idx="3">
                    <c:v>1.749999999999996E-2</c:v>
                  </c:pt>
                  <c:pt idx="4">
                    <c:v>2.5000000000000022E-2</c:v>
                  </c:pt>
                  <c:pt idx="5">
                    <c:v>2.250000000000002E-2</c:v>
                  </c:pt>
                  <c:pt idx="6">
                    <c:v>2.7499999999999969E-2</c:v>
                  </c:pt>
                  <c:pt idx="7">
                    <c:v>2.7499999999999997E-2</c:v>
                  </c:pt>
                  <c:pt idx="8">
                    <c:v>1.7499999999999988E-2</c:v>
                  </c:pt>
                  <c:pt idx="9">
                    <c:v>1.0000000000000009E-2</c:v>
                  </c:pt>
                </c:numCache>
              </c:numRef>
            </c:plus>
            <c:minus>
              <c:numRef>
                <c:f>Analysis!$H$19:$H$28</c:f>
                <c:numCache>
                  <c:formatCode>General</c:formatCode>
                  <c:ptCount val="10"/>
                  <c:pt idx="0">
                    <c:v>2.250000000000002E-2</c:v>
                  </c:pt>
                  <c:pt idx="1">
                    <c:v>2.4999999999999967E-2</c:v>
                  </c:pt>
                  <c:pt idx="2">
                    <c:v>2.5000000000000022E-2</c:v>
                  </c:pt>
                  <c:pt idx="3">
                    <c:v>1.749999999999996E-2</c:v>
                  </c:pt>
                  <c:pt idx="4">
                    <c:v>2.5000000000000022E-2</c:v>
                  </c:pt>
                  <c:pt idx="5">
                    <c:v>2.250000000000002E-2</c:v>
                  </c:pt>
                  <c:pt idx="6">
                    <c:v>2.7499999999999969E-2</c:v>
                  </c:pt>
                  <c:pt idx="7">
                    <c:v>2.7499999999999997E-2</c:v>
                  </c:pt>
                  <c:pt idx="8">
                    <c:v>1.7499999999999988E-2</c:v>
                  </c:pt>
                  <c:pt idx="9">
                    <c:v>1.0000000000000009E-2</c:v>
                  </c:pt>
                </c:numCache>
              </c:numRef>
            </c:minus>
            <c:spPr>
              <a:noFill/>
              <a:ln w="9525" cap="flat" cmpd="sng" algn="ctr">
                <a:solidFill>
                  <a:schemeClr val="tx1">
                    <a:lumMod val="65000"/>
                    <a:lumOff val="35000"/>
                  </a:schemeClr>
                </a:solidFill>
                <a:round/>
              </a:ln>
              <a:effectLst/>
            </c:spPr>
          </c:errBars>
          <c:errBars>
            <c:errDir val="x"/>
            <c:errBarType val="both"/>
            <c:errValType val="fixedVal"/>
            <c:noEndCap val="0"/>
            <c:val val="1.0000000000000002E-3"/>
            <c:spPr>
              <a:noFill/>
              <a:ln w="9525" cap="flat" cmpd="sng" algn="ctr">
                <a:solidFill>
                  <a:schemeClr val="tx1">
                    <a:lumMod val="65000"/>
                    <a:lumOff val="35000"/>
                  </a:schemeClr>
                </a:solidFill>
                <a:round/>
              </a:ln>
              <a:effectLst/>
            </c:spPr>
          </c:errBars>
          <c:xVal>
            <c:numRef>
              <c:f>Analysis!$A$19:$A$28</c:f>
              <c:numCache>
                <c:formatCode>0.000</c:formatCode>
                <c:ptCount val="10"/>
                <c:pt idx="0">
                  <c:v>2</c:v>
                </c:pt>
                <c:pt idx="1">
                  <c:v>1.8</c:v>
                </c:pt>
                <c:pt idx="2">
                  <c:v>1.6</c:v>
                </c:pt>
                <c:pt idx="3">
                  <c:v>1.4</c:v>
                </c:pt>
                <c:pt idx="4">
                  <c:v>1.2</c:v>
                </c:pt>
                <c:pt idx="5">
                  <c:v>1</c:v>
                </c:pt>
                <c:pt idx="6">
                  <c:v>0.8</c:v>
                </c:pt>
                <c:pt idx="7">
                  <c:v>0.6</c:v>
                </c:pt>
                <c:pt idx="8">
                  <c:v>0.4</c:v>
                </c:pt>
                <c:pt idx="9">
                  <c:v>0.2</c:v>
                </c:pt>
              </c:numCache>
            </c:numRef>
          </c:xVal>
          <c:yVal>
            <c:numRef>
              <c:f>Analysis!$G$19:$G$28</c:f>
              <c:numCache>
                <c:formatCode>0.00</c:formatCode>
                <c:ptCount val="10"/>
                <c:pt idx="0">
                  <c:v>1.0024999999999999</c:v>
                </c:pt>
                <c:pt idx="1">
                  <c:v>0.9325</c:v>
                </c:pt>
                <c:pt idx="2">
                  <c:v>0.86249999999999993</c:v>
                </c:pt>
                <c:pt idx="3">
                  <c:v>0.81125000000000003</c:v>
                </c:pt>
                <c:pt idx="4">
                  <c:v>0.72750000000000004</c:v>
                </c:pt>
                <c:pt idx="5">
                  <c:v>0.64624999999999999</c:v>
                </c:pt>
                <c:pt idx="6">
                  <c:v>0.57999999999999996</c:v>
                </c:pt>
                <c:pt idx="7">
                  <c:v>0.47250000000000003</c:v>
                </c:pt>
                <c:pt idx="8">
                  <c:v>0.33124999999999999</c:v>
                </c:pt>
                <c:pt idx="9">
                  <c:v>0.185</c:v>
                </c:pt>
              </c:numCache>
            </c:numRef>
          </c:yVal>
          <c:smooth val="0"/>
          <c:extLst>
            <c:ext xmlns:c16="http://schemas.microsoft.com/office/drawing/2014/chart" uri="{C3380CC4-5D6E-409C-BE32-E72D297353CC}">
              <c16:uniqueId val="{00000001-0482-47A8-9AB4-855D9C94B808}"/>
            </c:ext>
          </c:extLst>
        </c:ser>
        <c:dLbls>
          <c:showLegendKey val="0"/>
          <c:showVal val="0"/>
          <c:showCatName val="0"/>
          <c:showSerName val="0"/>
          <c:showPercent val="0"/>
          <c:showBubbleSize val="0"/>
        </c:dLbls>
        <c:axId val="1505456000"/>
        <c:axId val="1527511504"/>
      </c:scatterChart>
      <c:valAx>
        <c:axId val="15054560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Drop height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7511504"/>
        <c:crosses val="autoZero"/>
        <c:crossBetween val="midCat"/>
      </c:valAx>
      <c:valAx>
        <c:axId val="1527511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Rebound</a:t>
                </a:r>
                <a:r>
                  <a:rPr lang="en-US" baseline="0"/>
                  <a:t> height (m)</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54560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velocity</a:t>
            </a:r>
            <a:r>
              <a:rPr lang="en-US" baseline="0"/>
              <a:t> after collision versus velocity before collision</a:t>
            </a:r>
            <a:endParaRPr lang="en-US"/>
          </a:p>
        </c:rich>
      </c:tx>
      <c:layout>
        <c:manualLayout>
          <c:xMode val="edge"/>
          <c:yMode val="edge"/>
          <c:x val="0.16039566929133858"/>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errBars>
            <c:errDir val="y"/>
            <c:errBarType val="both"/>
            <c:errValType val="cust"/>
            <c:noEndCap val="0"/>
            <c:plus>
              <c:numRef>
                <c:f>Analysis!$N$19:$N$28</c:f>
                <c:numCache>
                  <c:formatCode>General</c:formatCode>
                  <c:ptCount val="10"/>
                  <c:pt idx="0">
                    <c:v>5.2872674280386001E-2</c:v>
                  </c:pt>
                  <c:pt idx="1">
                    <c:v>6.1496057094918566E-2</c:v>
                  </c:pt>
                  <c:pt idx="2">
                    <c:v>6.3909844493431178E-2</c:v>
                  </c:pt>
                  <c:pt idx="3">
                    <c:v>6.6875202213273699E-2</c:v>
                  </c:pt>
                  <c:pt idx="4">
                    <c:v>7.1162814690637344E-2</c:v>
                  </c:pt>
                  <c:pt idx="5">
                    <c:v>6.8591162141104167E-2</c:v>
                  </c:pt>
                  <c:pt idx="6">
                    <c:v>9.0039193455226263E-2</c:v>
                  </c:pt>
                  <c:pt idx="7">
                    <c:v>0.10188603220345449</c:v>
                  </c:pt>
                  <c:pt idx="8">
                    <c:v>0.10693853387425067</c:v>
                  </c:pt>
                  <c:pt idx="9">
                    <c:v>8.7083888552410671E-2</c:v>
                  </c:pt>
                </c:numCache>
              </c:numRef>
            </c:plus>
            <c:minus>
              <c:numRef>
                <c:f>Analysis!$N$19:$N$28</c:f>
                <c:numCache>
                  <c:formatCode>General</c:formatCode>
                  <c:ptCount val="10"/>
                  <c:pt idx="0">
                    <c:v>5.2872674280386001E-2</c:v>
                  </c:pt>
                  <c:pt idx="1">
                    <c:v>6.1496057094918566E-2</c:v>
                  </c:pt>
                  <c:pt idx="2">
                    <c:v>6.3909844493431178E-2</c:v>
                  </c:pt>
                  <c:pt idx="3">
                    <c:v>6.6875202213273699E-2</c:v>
                  </c:pt>
                  <c:pt idx="4">
                    <c:v>7.1162814690637344E-2</c:v>
                  </c:pt>
                  <c:pt idx="5">
                    <c:v>6.8591162141104167E-2</c:v>
                  </c:pt>
                  <c:pt idx="6">
                    <c:v>9.0039193455226263E-2</c:v>
                  </c:pt>
                  <c:pt idx="7">
                    <c:v>0.10188603220345449</c:v>
                  </c:pt>
                  <c:pt idx="8">
                    <c:v>0.10693853387425067</c:v>
                  </c:pt>
                  <c:pt idx="9">
                    <c:v>8.7083888552410671E-2</c:v>
                  </c:pt>
                </c:numCache>
              </c:numRef>
            </c:minus>
            <c:spPr>
              <a:noFill/>
              <a:ln w="9525" cap="flat" cmpd="sng" algn="ctr">
                <a:solidFill>
                  <a:schemeClr val="tx1">
                    <a:lumMod val="65000"/>
                    <a:lumOff val="35000"/>
                  </a:schemeClr>
                </a:solidFill>
                <a:round/>
              </a:ln>
              <a:effectLst/>
            </c:spPr>
          </c:errBars>
          <c:errBars>
            <c:errDir val="x"/>
            <c:errBarType val="both"/>
            <c:errValType val="cust"/>
            <c:noEndCap val="0"/>
            <c:plus>
              <c:numRef>
                <c:f>Analysis!$L$19:$L$28</c:f>
                <c:numCache>
                  <c:formatCode>General</c:formatCode>
                  <c:ptCount val="10"/>
                  <c:pt idx="0">
                    <c:v>1.6274670018532333E-3</c:v>
                  </c:pt>
                  <c:pt idx="1">
                    <c:v>1.7232809528326953E-3</c:v>
                  </c:pt>
                  <c:pt idx="2">
                    <c:v>1.8382901693279052E-3</c:v>
                  </c:pt>
                  <c:pt idx="3">
                    <c:v>1.9798991457138371E-3</c:v>
                  </c:pt>
                  <c:pt idx="4">
                    <c:v>2.1602471443946669E-3</c:v>
                  </c:pt>
                  <c:pt idx="5">
                    <c:v>2.4009806073896911E-3</c:v>
                  </c:pt>
                  <c:pt idx="6">
                    <c:v>2.7456267042507143E-3</c:v>
                  </c:pt>
                  <c:pt idx="7">
                    <c:v>3.2998336824745511E-3</c:v>
                  </c:pt>
                  <c:pt idx="8">
                    <c:v>4.4271975786751572E-3</c:v>
                  </c:pt>
                  <c:pt idx="9">
                    <c:v>9.8999899979995143E-3</c:v>
                  </c:pt>
                </c:numCache>
              </c:numRef>
            </c:plus>
            <c:minus>
              <c:numRef>
                <c:f>Analysis!$L$19:$L$28</c:f>
                <c:numCache>
                  <c:formatCode>General</c:formatCode>
                  <c:ptCount val="10"/>
                  <c:pt idx="0">
                    <c:v>1.6274670018532333E-3</c:v>
                  </c:pt>
                  <c:pt idx="1">
                    <c:v>1.7232809528326953E-3</c:v>
                  </c:pt>
                  <c:pt idx="2">
                    <c:v>1.8382901693279052E-3</c:v>
                  </c:pt>
                  <c:pt idx="3">
                    <c:v>1.9798991457138371E-3</c:v>
                  </c:pt>
                  <c:pt idx="4">
                    <c:v>2.1602471443946669E-3</c:v>
                  </c:pt>
                  <c:pt idx="5">
                    <c:v>2.4009806073896911E-3</c:v>
                  </c:pt>
                  <c:pt idx="6">
                    <c:v>2.7456267042507143E-3</c:v>
                  </c:pt>
                  <c:pt idx="7">
                    <c:v>3.2998336824745511E-3</c:v>
                  </c:pt>
                  <c:pt idx="8">
                    <c:v>4.4271975786751572E-3</c:v>
                  </c:pt>
                  <c:pt idx="9">
                    <c:v>9.8999899979995143E-3</c:v>
                  </c:pt>
                </c:numCache>
              </c:numRef>
            </c:minus>
            <c:spPr>
              <a:noFill/>
              <a:ln w="9525" cap="flat" cmpd="sng" algn="ctr">
                <a:solidFill>
                  <a:schemeClr val="tx1">
                    <a:lumMod val="65000"/>
                    <a:lumOff val="35000"/>
                  </a:schemeClr>
                </a:solidFill>
                <a:round/>
              </a:ln>
              <a:effectLst/>
            </c:spPr>
          </c:errBars>
          <c:xVal>
            <c:numRef>
              <c:f>Analysis!$K$19:$K$28</c:f>
              <c:numCache>
                <c:formatCode>0.000</c:formatCode>
                <c:ptCount val="10"/>
                <c:pt idx="0">
                  <c:v>6.0702553488300639</c:v>
                </c:pt>
                <c:pt idx="1">
                  <c:v>5.7382924289373758</c:v>
                </c:pt>
                <c:pt idx="2">
                  <c:v>5.3859075372679772</c:v>
                </c:pt>
                <c:pt idx="3">
                  <c:v>5.0087922695995291</c:v>
                </c:pt>
                <c:pt idx="4">
                  <c:v>4.6008694830433958</c:v>
                </c:pt>
                <c:pt idx="5">
                  <c:v>4.1530711527735713</c:v>
                </c:pt>
                <c:pt idx="6">
                  <c:v>3.6507533469134836</c:v>
                </c:pt>
                <c:pt idx="7">
                  <c:v>3.0672463220289301</c:v>
                </c:pt>
                <c:pt idx="8">
                  <c:v>2.3426480742954117</c:v>
                </c:pt>
                <c:pt idx="9" formatCode="0.00">
                  <c:v>1.2521980673998825</c:v>
                </c:pt>
              </c:numCache>
            </c:numRef>
          </c:xVal>
          <c:yVal>
            <c:numRef>
              <c:f>Analysis!$M$19:$M$28</c:f>
              <c:numCache>
                <c:formatCode>0.00</c:formatCode>
                <c:ptCount val="10"/>
                <c:pt idx="0">
                  <c:v>4.1589662177036253</c:v>
                </c:pt>
                <c:pt idx="1">
                  <c:v>3.9906139878469831</c:v>
                </c:pt>
                <c:pt idx="2">
                  <c:v>3.8148394461628392</c:v>
                </c:pt>
                <c:pt idx="3">
                  <c:v>3.6808287110377744</c:v>
                </c:pt>
                <c:pt idx="4">
                  <c:v>3.4506521122825466</c:v>
                </c:pt>
                <c:pt idx="5">
                  <c:v>3.2116195291472494</c:v>
                </c:pt>
                <c:pt idx="6">
                  <c:v>3.0026654825338102</c:v>
                </c:pt>
                <c:pt idx="7">
                  <c:v>2.6284976697726026</c:v>
                </c:pt>
                <c:pt idx="8" formatCode="0.0">
                  <c:v>2.0348218595248087</c:v>
                </c:pt>
                <c:pt idx="9">
                  <c:v>1.128716084761797</c:v>
                </c:pt>
              </c:numCache>
            </c:numRef>
          </c:yVal>
          <c:smooth val="0"/>
          <c:extLst>
            <c:ext xmlns:c16="http://schemas.microsoft.com/office/drawing/2014/chart" uri="{C3380CC4-5D6E-409C-BE32-E72D297353CC}">
              <c16:uniqueId val="{00000001-AAEC-4942-B651-87DC0F6E85EF}"/>
            </c:ext>
          </c:extLst>
        </c:ser>
        <c:dLbls>
          <c:showLegendKey val="0"/>
          <c:showVal val="0"/>
          <c:showCatName val="0"/>
          <c:showSerName val="0"/>
          <c:showPercent val="0"/>
          <c:showBubbleSize val="0"/>
        </c:dLbls>
        <c:axId val="1945608688"/>
        <c:axId val="1527518992"/>
      </c:scatterChart>
      <c:valAx>
        <c:axId val="19456086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initial velocity (m/s)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7518992"/>
        <c:crosses val="autoZero"/>
        <c:crossBetween val="midCat"/>
      </c:valAx>
      <c:valAx>
        <c:axId val="15275189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final velocity (m/s)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6086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57150</xdr:colOff>
      <xdr:row>29</xdr:row>
      <xdr:rowOff>23812</xdr:rowOff>
    </xdr:from>
    <xdr:to>
      <xdr:col>7</xdr:col>
      <xdr:colOff>257175</xdr:colOff>
      <xdr:row>43</xdr:row>
      <xdr:rowOff>100012</xdr:rowOff>
    </xdr:to>
    <xdr:graphicFrame macro="">
      <xdr:nvGraphicFramePr>
        <xdr:cNvPr id="2" name="Chart 1">
          <a:extLst>
            <a:ext uri="{FF2B5EF4-FFF2-40B4-BE49-F238E27FC236}">
              <a16:creationId xmlns:a16="http://schemas.microsoft.com/office/drawing/2014/main" id="{4B058A75-71DF-4E1F-ADD3-E192485D2C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381000</xdr:colOff>
      <xdr:row>29</xdr:row>
      <xdr:rowOff>33337</xdr:rowOff>
    </xdr:from>
    <xdr:to>
      <xdr:col>17</xdr:col>
      <xdr:colOff>0</xdr:colOff>
      <xdr:row>43</xdr:row>
      <xdr:rowOff>109537</xdr:rowOff>
    </xdr:to>
    <xdr:graphicFrame macro="">
      <xdr:nvGraphicFramePr>
        <xdr:cNvPr id="3" name="Chart 2">
          <a:extLst>
            <a:ext uri="{FF2B5EF4-FFF2-40B4-BE49-F238E27FC236}">
              <a16:creationId xmlns:a16="http://schemas.microsoft.com/office/drawing/2014/main" id="{B1D66744-8AEC-406D-BCF8-2C1E210E89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247650</xdr:colOff>
      <xdr:row>1</xdr:row>
      <xdr:rowOff>4762</xdr:rowOff>
    </xdr:from>
    <xdr:to>
      <xdr:col>14</xdr:col>
      <xdr:colOff>419100</xdr:colOff>
      <xdr:row>14</xdr:row>
      <xdr:rowOff>171450</xdr:rowOff>
    </xdr:to>
    <xdr:graphicFrame macro="">
      <xdr:nvGraphicFramePr>
        <xdr:cNvPr id="6" name="Chart 5">
          <a:extLst>
            <a:ext uri="{FF2B5EF4-FFF2-40B4-BE49-F238E27FC236}">
              <a16:creationId xmlns:a16="http://schemas.microsoft.com/office/drawing/2014/main" id="{AA7B2F99-5D3A-4165-A9EB-C660543563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38100</xdr:colOff>
      <xdr:row>29</xdr:row>
      <xdr:rowOff>23812</xdr:rowOff>
    </xdr:from>
    <xdr:to>
      <xdr:col>24</xdr:col>
      <xdr:colOff>314325</xdr:colOff>
      <xdr:row>43</xdr:row>
      <xdr:rowOff>100012</xdr:rowOff>
    </xdr:to>
    <xdr:graphicFrame macro="">
      <xdr:nvGraphicFramePr>
        <xdr:cNvPr id="7" name="Chart 6">
          <a:extLst>
            <a:ext uri="{FF2B5EF4-FFF2-40B4-BE49-F238E27FC236}">
              <a16:creationId xmlns:a16="http://schemas.microsoft.com/office/drawing/2014/main" id="{4A079C5F-F8E4-47BB-8FED-11ABCF6A48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238125</xdr:colOff>
      <xdr:row>1</xdr:row>
      <xdr:rowOff>9525</xdr:rowOff>
    </xdr:from>
    <xdr:to>
      <xdr:col>17</xdr:col>
      <xdr:colOff>542925</xdr:colOff>
      <xdr:row>11</xdr:row>
      <xdr:rowOff>161925</xdr:rowOff>
    </xdr:to>
    <xdr:sp macro="" textlink="">
      <xdr:nvSpPr>
        <xdr:cNvPr id="4" name="TextBox 3">
          <a:extLst>
            <a:ext uri="{FF2B5EF4-FFF2-40B4-BE49-F238E27FC236}">
              <a16:creationId xmlns:a16="http://schemas.microsoft.com/office/drawing/2014/main" id="{A4696069-8DCB-4790-A78F-3BCADAB75395}"/>
            </a:ext>
          </a:extLst>
        </xdr:cNvPr>
        <xdr:cNvSpPr txBox="1"/>
      </xdr:nvSpPr>
      <xdr:spPr>
        <a:xfrm>
          <a:off x="9448800" y="200025"/>
          <a:ext cx="2800350" cy="215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When</a:t>
          </a:r>
          <a:r>
            <a:rPr lang="en-US" sz="1100" baseline="0"/>
            <a:t> looking for trends in data, you should reference a framework or model for interpreting your data. In this case, your model might be that during the collision, a  fraction of energy is dissipated. </a:t>
          </a:r>
        </a:p>
        <a:p>
          <a:endParaRPr lang="en-US" sz="1100"/>
        </a:p>
        <a:p>
          <a:r>
            <a:rPr lang="en-US" sz="1100"/>
            <a:t>This graph seems</a:t>
          </a:r>
          <a:r>
            <a:rPr lang="en-US" sz="1100" baseline="0"/>
            <a:t> to suggest that for lower initial KE, the fraction of energy dissipated does not vary much and is about 30%, whereas for higher initial KE, the fraction of energy dissipated again does not vary very much and is about 50%</a:t>
          </a:r>
          <a:endParaRPr lang="en-US" sz="1100"/>
        </a:p>
      </xdr:txBody>
    </xdr:sp>
    <xdr:clientData/>
  </xdr:twoCellAnchor>
  <xdr:twoCellAnchor>
    <xdr:from>
      <xdr:col>18</xdr:col>
      <xdr:colOff>0</xdr:colOff>
      <xdr:row>1</xdr:row>
      <xdr:rowOff>14287</xdr:rowOff>
    </xdr:from>
    <xdr:to>
      <xdr:col>25</xdr:col>
      <xdr:colOff>304800</xdr:colOff>
      <xdr:row>14</xdr:row>
      <xdr:rowOff>166687</xdr:rowOff>
    </xdr:to>
    <xdr:graphicFrame macro="">
      <xdr:nvGraphicFramePr>
        <xdr:cNvPr id="5" name="Chart 4">
          <a:extLst>
            <a:ext uri="{FF2B5EF4-FFF2-40B4-BE49-F238E27FC236}">
              <a16:creationId xmlns:a16="http://schemas.microsoft.com/office/drawing/2014/main" id="{FABDD135-9DB7-41FE-B77F-D70F2E7EAA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19</xdr:col>
      <xdr:colOff>581025</xdr:colOff>
      <xdr:row>7</xdr:row>
      <xdr:rowOff>85724</xdr:rowOff>
    </xdr:from>
    <xdr:ext cx="3467100" cy="1066801"/>
    <xdr:sp macro="" textlink="">
      <xdr:nvSpPr>
        <xdr:cNvPr id="8" name="TextBox 7">
          <a:extLst>
            <a:ext uri="{FF2B5EF4-FFF2-40B4-BE49-F238E27FC236}">
              <a16:creationId xmlns:a16="http://schemas.microsoft.com/office/drawing/2014/main" id="{14292741-B398-4ACA-A233-CD47DB59A350}"/>
            </a:ext>
          </a:extLst>
        </xdr:cNvPr>
        <xdr:cNvSpPr txBox="1"/>
      </xdr:nvSpPr>
      <xdr:spPr>
        <a:xfrm>
          <a:off x="13535025" y="1476374"/>
          <a:ext cx="3467100" cy="1066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The coefficient of restitution is the ratio</a:t>
          </a:r>
          <a:r>
            <a:rPr lang="en-US" sz="1100" baseline="0"/>
            <a:t> </a:t>
          </a:r>
          <a:r>
            <a:rPr lang="en-US" sz="1100"/>
            <a:t>of the initial and final velocity of the ball</a:t>
          </a:r>
          <a:r>
            <a:rPr lang="en-US" sz="1100" baseline="0"/>
            <a:t> just before and after the bounce, i.e. it is a measure of the elasticity of the collision. Data indicates a transition between two regions, possibly due to the layered construction of basketballs.</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190500</xdr:colOff>
      <xdr:row>14</xdr:row>
      <xdr:rowOff>76200</xdr:rowOff>
    </xdr:to>
    <xdr:graphicFrame macro="">
      <xdr:nvGraphicFramePr>
        <xdr:cNvPr id="2" name="Chart 1">
          <a:extLst>
            <a:ext uri="{FF2B5EF4-FFF2-40B4-BE49-F238E27FC236}">
              <a16:creationId xmlns:a16="http://schemas.microsoft.com/office/drawing/2014/main" id="{611538FA-82F2-4BE2-92DF-C35E6D15AF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0</xdr:row>
      <xdr:rowOff>0</xdr:rowOff>
    </xdr:from>
    <xdr:to>
      <xdr:col>16</xdr:col>
      <xdr:colOff>304800</xdr:colOff>
      <xdr:row>14</xdr:row>
      <xdr:rowOff>76200</xdr:rowOff>
    </xdr:to>
    <xdr:graphicFrame macro="">
      <xdr:nvGraphicFramePr>
        <xdr:cNvPr id="3" name="Chart 2">
          <a:extLst>
            <a:ext uri="{FF2B5EF4-FFF2-40B4-BE49-F238E27FC236}">
              <a16:creationId xmlns:a16="http://schemas.microsoft.com/office/drawing/2014/main" id="{26F52199-0BF7-4E3A-98EC-488F88CDF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xdr:colOff>
      <xdr:row>14</xdr:row>
      <xdr:rowOff>161925</xdr:rowOff>
    </xdr:from>
    <xdr:to>
      <xdr:col>7</xdr:col>
      <xdr:colOff>371475</xdr:colOff>
      <xdr:row>29</xdr:row>
      <xdr:rowOff>47625</xdr:rowOff>
    </xdr:to>
    <xdr:graphicFrame macro="">
      <xdr:nvGraphicFramePr>
        <xdr:cNvPr id="4" name="Chart 3">
          <a:extLst>
            <a:ext uri="{FF2B5EF4-FFF2-40B4-BE49-F238E27FC236}">
              <a16:creationId xmlns:a16="http://schemas.microsoft.com/office/drawing/2014/main" id="{19FF9842-6BCB-4278-B0B8-8B5A92189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381000</xdr:colOff>
      <xdr:row>15</xdr:row>
      <xdr:rowOff>0</xdr:rowOff>
    </xdr:from>
    <xdr:to>
      <xdr:col>16</xdr:col>
      <xdr:colOff>76200</xdr:colOff>
      <xdr:row>29</xdr:row>
      <xdr:rowOff>76200</xdr:rowOff>
    </xdr:to>
    <xdr:graphicFrame macro="">
      <xdr:nvGraphicFramePr>
        <xdr:cNvPr id="5" name="Chart 4">
          <a:extLst>
            <a:ext uri="{FF2B5EF4-FFF2-40B4-BE49-F238E27FC236}">
              <a16:creationId xmlns:a16="http://schemas.microsoft.com/office/drawing/2014/main" id="{60EF585B-2F08-4075-A0F8-28F87D13E3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30</xdr:row>
      <xdr:rowOff>0</xdr:rowOff>
    </xdr:from>
    <xdr:to>
      <xdr:col>7</xdr:col>
      <xdr:colOff>409575</xdr:colOff>
      <xdr:row>44</xdr:row>
      <xdr:rowOff>90488</xdr:rowOff>
    </xdr:to>
    <xdr:graphicFrame macro="">
      <xdr:nvGraphicFramePr>
        <xdr:cNvPr id="6" name="Chart 5">
          <a:extLst>
            <a:ext uri="{FF2B5EF4-FFF2-40B4-BE49-F238E27FC236}">
              <a16:creationId xmlns:a16="http://schemas.microsoft.com/office/drawing/2014/main" id="{03F06A56-306E-4674-B8ED-6DFCC2E440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600075</xdr:colOff>
      <xdr:row>29</xdr:row>
      <xdr:rowOff>180975</xdr:rowOff>
    </xdr:from>
    <xdr:to>
      <xdr:col>15</xdr:col>
      <xdr:colOff>295275</xdr:colOff>
      <xdr:row>44</xdr:row>
      <xdr:rowOff>66675</xdr:rowOff>
    </xdr:to>
    <xdr:graphicFrame macro="">
      <xdr:nvGraphicFramePr>
        <xdr:cNvPr id="8" name="Chart 7">
          <a:extLst>
            <a:ext uri="{FF2B5EF4-FFF2-40B4-BE49-F238E27FC236}">
              <a16:creationId xmlns:a16="http://schemas.microsoft.com/office/drawing/2014/main" id="{87D1542D-F76B-497D-A82C-EA0D917956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DD93E-8B09-48E7-9DBA-F0CDC8540D26}">
  <dimension ref="A1:L26"/>
  <sheetViews>
    <sheetView topLeftCell="A2" zoomScaleNormal="100" workbookViewId="0">
      <selection activeCell="A14" sqref="A14"/>
    </sheetView>
  </sheetViews>
  <sheetFormatPr defaultRowHeight="15" x14ac:dyDescent="0.25"/>
  <cols>
    <col min="1" max="1" width="16" style="1" customWidth="1"/>
    <col min="2" max="2" width="13.28515625" style="1" customWidth="1"/>
    <col min="3" max="3" width="11.7109375" style="1" customWidth="1"/>
    <col min="4" max="4" width="13.5703125" style="1" customWidth="1"/>
    <col min="5" max="5" width="11" style="1" customWidth="1"/>
    <col min="6" max="6" width="11.28515625" style="1" customWidth="1"/>
    <col min="7" max="7" width="4.5703125" style="1" customWidth="1"/>
    <col min="8" max="9" width="8.5703125" style="1" customWidth="1"/>
    <col min="10" max="11" width="9.140625" style="1"/>
    <col min="12" max="12" width="9.85546875" style="1" customWidth="1"/>
    <col min="13" max="16384" width="9.140625" style="1"/>
  </cols>
  <sheetData>
    <row r="1" spans="1:12" ht="15.75" x14ac:dyDescent="0.25">
      <c r="A1" s="32" t="s">
        <v>0</v>
      </c>
      <c r="B1" s="32"/>
      <c r="C1" s="32"/>
      <c r="D1" s="32"/>
      <c r="E1" s="32"/>
      <c r="F1" s="32"/>
      <c r="G1" s="32"/>
      <c r="H1" s="32"/>
      <c r="I1" s="32"/>
      <c r="J1" s="32"/>
      <c r="K1" s="32"/>
      <c r="L1" s="32"/>
    </row>
    <row r="2" spans="1:12" ht="30.75" customHeight="1" x14ac:dyDescent="0.25">
      <c r="A2" s="14" t="s">
        <v>1</v>
      </c>
      <c r="B2" s="33" t="s">
        <v>2</v>
      </c>
      <c r="C2" s="33"/>
      <c r="D2" s="33"/>
      <c r="E2" s="33"/>
      <c r="F2" s="33"/>
      <c r="G2" s="33"/>
      <c r="H2" s="33"/>
      <c r="I2" s="33"/>
      <c r="J2" s="33"/>
      <c r="K2" s="33"/>
      <c r="L2" s="33"/>
    </row>
    <row r="3" spans="1:12" ht="15.75" x14ac:dyDescent="0.25">
      <c r="A3" s="2"/>
      <c r="B3" s="3"/>
      <c r="C3" s="3"/>
      <c r="D3" s="3"/>
      <c r="E3" s="3"/>
      <c r="F3" s="3"/>
      <c r="G3" s="3"/>
      <c r="H3" s="3"/>
      <c r="I3" s="3"/>
      <c r="J3" s="3"/>
      <c r="K3" s="3"/>
      <c r="L3" s="3"/>
    </row>
    <row r="4" spans="1:12" ht="15.75" x14ac:dyDescent="0.25">
      <c r="A4" s="2"/>
      <c r="B4" s="2" t="s">
        <v>3</v>
      </c>
      <c r="C4" s="2" t="s">
        <v>4</v>
      </c>
      <c r="D4" s="2" t="s">
        <v>4</v>
      </c>
      <c r="E4" s="2" t="s">
        <v>5</v>
      </c>
      <c r="F4" s="2" t="s">
        <v>5</v>
      </c>
      <c r="G4" s="3"/>
      <c r="H4" s="3"/>
      <c r="I4" s="3"/>
      <c r="J4" s="3"/>
      <c r="K4" s="3"/>
      <c r="L4" s="3"/>
    </row>
    <row r="5" spans="1:12" ht="15.75" x14ac:dyDescent="0.25">
      <c r="A5" s="2"/>
      <c r="B5" s="2" t="s">
        <v>6</v>
      </c>
      <c r="C5" s="2" t="s">
        <v>6</v>
      </c>
      <c r="D5" s="2" t="s">
        <v>6</v>
      </c>
      <c r="E5" s="2" t="s">
        <v>6</v>
      </c>
      <c r="F5" s="2" t="s">
        <v>6</v>
      </c>
      <c r="G5" s="3"/>
      <c r="H5" s="3"/>
      <c r="I5" s="3"/>
      <c r="J5" s="3"/>
      <c r="K5" s="3"/>
      <c r="L5" s="3"/>
    </row>
    <row r="6" spans="1:12" ht="15.75" x14ac:dyDescent="0.25">
      <c r="A6" s="2" t="s">
        <v>7</v>
      </c>
      <c r="B6" s="4" t="s">
        <v>8</v>
      </c>
      <c r="C6" s="4" t="s">
        <v>9</v>
      </c>
      <c r="D6" s="4" t="s">
        <v>10</v>
      </c>
      <c r="E6" s="4" t="s">
        <v>11</v>
      </c>
      <c r="F6" s="3" t="s">
        <v>31</v>
      </c>
      <c r="G6" s="3"/>
      <c r="H6" s="3"/>
      <c r="I6" s="3"/>
      <c r="J6" s="3"/>
      <c r="K6" s="3"/>
      <c r="L6" s="3"/>
    </row>
    <row r="7" spans="1:12" s="8" customFormat="1" ht="35.25" customHeight="1" x14ac:dyDescent="0.25">
      <c r="A7" s="14" t="s">
        <v>12</v>
      </c>
      <c r="B7" s="5" t="s">
        <v>13</v>
      </c>
      <c r="C7" s="6" t="s">
        <v>14</v>
      </c>
      <c r="D7" s="5" t="s">
        <v>13</v>
      </c>
      <c r="E7" s="5" t="s">
        <v>35</v>
      </c>
      <c r="F7" s="10" t="s">
        <v>30</v>
      </c>
      <c r="G7" s="7"/>
      <c r="H7" s="7"/>
      <c r="I7" s="7"/>
      <c r="J7" s="7"/>
      <c r="K7" s="7"/>
      <c r="L7" s="7"/>
    </row>
    <row r="8" spans="1:12" ht="15.75" x14ac:dyDescent="0.25">
      <c r="A8" s="2" t="s">
        <v>15</v>
      </c>
      <c r="B8" s="4" t="s">
        <v>16</v>
      </c>
      <c r="C8" s="4" t="s">
        <v>17</v>
      </c>
      <c r="D8" s="4" t="s">
        <v>16</v>
      </c>
      <c r="E8" s="4" t="s">
        <v>18</v>
      </c>
      <c r="F8" s="4" t="s">
        <v>34</v>
      </c>
      <c r="G8" s="3"/>
      <c r="H8" s="3"/>
      <c r="I8" s="3"/>
      <c r="J8" s="3"/>
      <c r="K8" s="3"/>
      <c r="L8" s="3"/>
    </row>
    <row r="9" spans="1:12" ht="15.75" x14ac:dyDescent="0.25">
      <c r="A9" s="2" t="s">
        <v>19</v>
      </c>
      <c r="B9" s="4" t="s">
        <v>36</v>
      </c>
      <c r="C9" s="4" t="s">
        <v>37</v>
      </c>
      <c r="D9" s="4" t="s">
        <v>36</v>
      </c>
      <c r="E9" s="4"/>
      <c r="F9" s="3" t="s">
        <v>38</v>
      </c>
      <c r="G9" s="3"/>
      <c r="H9" s="3"/>
      <c r="I9" s="3"/>
      <c r="J9" s="3"/>
      <c r="K9" s="3"/>
      <c r="L9" s="3"/>
    </row>
    <row r="10" spans="1:12" ht="15.75" x14ac:dyDescent="0.25">
      <c r="A10" s="2" t="s">
        <v>32</v>
      </c>
      <c r="B10" s="11"/>
      <c r="C10" s="11"/>
      <c r="D10" s="11"/>
      <c r="E10" s="11"/>
      <c r="F10" s="4" t="s">
        <v>33</v>
      </c>
      <c r="G10" s="3"/>
      <c r="H10" s="3"/>
      <c r="I10" s="3"/>
      <c r="J10" s="3"/>
      <c r="K10" s="3"/>
      <c r="L10" s="3"/>
    </row>
    <row r="11" spans="1:12" ht="15.75" x14ac:dyDescent="0.25">
      <c r="A11" s="2"/>
      <c r="B11" s="3"/>
      <c r="C11" s="3"/>
      <c r="D11" s="3"/>
      <c r="E11" s="3"/>
      <c r="F11" s="3"/>
      <c r="G11" s="3"/>
      <c r="H11" s="3"/>
      <c r="I11" s="3"/>
      <c r="J11" s="3"/>
      <c r="K11" s="3"/>
      <c r="L11" s="3"/>
    </row>
    <row r="12" spans="1:12" ht="15.75" x14ac:dyDescent="0.25">
      <c r="A12" s="2" t="s">
        <v>20</v>
      </c>
      <c r="B12" s="32" t="s">
        <v>21</v>
      </c>
      <c r="C12" s="32"/>
      <c r="D12" s="32"/>
      <c r="E12" s="32"/>
      <c r="F12" s="32"/>
      <c r="G12" s="2"/>
      <c r="H12" s="32" t="s">
        <v>22</v>
      </c>
      <c r="I12" s="32"/>
      <c r="J12" s="32"/>
      <c r="K12" s="32"/>
      <c r="L12" s="32"/>
    </row>
    <row r="13" spans="1:12" ht="15.75" x14ac:dyDescent="0.25">
      <c r="A13" s="2"/>
      <c r="B13" s="9" t="s">
        <v>23</v>
      </c>
      <c r="C13" s="9" t="s">
        <v>24</v>
      </c>
      <c r="D13" s="9" t="s">
        <v>25</v>
      </c>
      <c r="E13" s="9" t="s">
        <v>26</v>
      </c>
      <c r="F13" s="9" t="s">
        <v>27</v>
      </c>
      <c r="G13" s="2"/>
      <c r="H13" s="9" t="s">
        <v>23</v>
      </c>
      <c r="I13" s="9" t="s">
        <v>24</v>
      </c>
      <c r="J13" s="9" t="s">
        <v>25</v>
      </c>
      <c r="K13" s="9" t="s">
        <v>26</v>
      </c>
      <c r="L13" s="9" t="s">
        <v>27</v>
      </c>
    </row>
    <row r="14" spans="1:12" ht="15.75" x14ac:dyDescent="0.25">
      <c r="A14" s="12">
        <v>2</v>
      </c>
      <c r="B14" s="4">
        <v>0.183</v>
      </c>
      <c r="C14" s="4">
        <v>0.19400000000000001</v>
      </c>
      <c r="D14" s="4">
        <v>0.17899999999999999</v>
      </c>
      <c r="E14" s="4">
        <v>0.20399999999999999</v>
      </c>
      <c r="F14" s="4">
        <v>0.187</v>
      </c>
      <c r="G14" s="3"/>
      <c r="H14" s="12">
        <v>1</v>
      </c>
      <c r="I14" s="12">
        <v>0.98499999999999999</v>
      </c>
      <c r="J14" s="12">
        <v>1.03</v>
      </c>
      <c r="K14" s="12">
        <v>0.995</v>
      </c>
      <c r="L14" s="12">
        <v>1.02</v>
      </c>
    </row>
    <row r="15" spans="1:12" ht="15.75" x14ac:dyDescent="0.25">
      <c r="A15" s="12">
        <v>1.8</v>
      </c>
      <c r="B15" s="4">
        <v>0.19600000000000001</v>
      </c>
      <c r="C15" s="4">
        <v>0.17699999999999999</v>
      </c>
      <c r="D15" s="4">
        <v>0.187</v>
      </c>
      <c r="E15" s="4">
        <v>0.18099999999999999</v>
      </c>
      <c r="F15" s="4">
        <v>0.20499999999999999</v>
      </c>
      <c r="G15" s="3"/>
      <c r="H15" s="12">
        <v>0.95499999999999996</v>
      </c>
      <c r="I15" s="12">
        <v>0.93</v>
      </c>
      <c r="J15" s="12">
        <v>0.90500000000000003</v>
      </c>
      <c r="K15" s="12">
        <v>0.94</v>
      </c>
      <c r="L15" s="12">
        <v>0.92500000000000004</v>
      </c>
    </row>
    <row r="16" spans="1:12" ht="15.75" x14ac:dyDescent="0.25">
      <c r="A16" s="12">
        <v>1.6</v>
      </c>
      <c r="B16" s="4">
        <v>0.17699999999999999</v>
      </c>
      <c r="C16" s="4">
        <v>0.19700000000000001</v>
      </c>
      <c r="D16" s="4">
        <v>0.18099999999999999</v>
      </c>
      <c r="E16" s="4">
        <v>0.20799999999999999</v>
      </c>
      <c r="F16" s="4">
        <v>0.184</v>
      </c>
      <c r="G16" s="3"/>
      <c r="H16" s="12">
        <v>0.85</v>
      </c>
      <c r="I16" s="12">
        <v>0.84499999999999997</v>
      </c>
      <c r="J16" s="12">
        <v>0.86</v>
      </c>
      <c r="K16" s="12">
        <v>0.89500000000000002</v>
      </c>
      <c r="L16" s="12">
        <v>0.88</v>
      </c>
    </row>
    <row r="17" spans="1:12" ht="15.75" x14ac:dyDescent="0.25">
      <c r="A17" s="12">
        <v>1.4</v>
      </c>
      <c r="B17" s="4">
        <v>0.183</v>
      </c>
      <c r="C17" s="4">
        <v>0.19500000000000001</v>
      </c>
      <c r="D17" s="4">
        <v>0.19600000000000001</v>
      </c>
      <c r="E17" s="4">
        <v>0.17899999999999999</v>
      </c>
      <c r="F17" s="4">
        <v>0.20300000000000001</v>
      </c>
      <c r="G17" s="3"/>
      <c r="H17" s="12">
        <v>0.80500000000000005</v>
      </c>
      <c r="I17" s="12">
        <v>0.79500000000000004</v>
      </c>
      <c r="J17" s="12">
        <v>0.83</v>
      </c>
      <c r="K17" s="12">
        <v>0.81499999999999995</v>
      </c>
      <c r="L17" s="12">
        <v>0.78</v>
      </c>
    </row>
    <row r="18" spans="1:12" ht="15.75" x14ac:dyDescent="0.25">
      <c r="A18" s="12">
        <v>1.2</v>
      </c>
      <c r="B18" s="4">
        <v>0.20499999999999999</v>
      </c>
      <c r="C18" s="4">
        <v>0.185</v>
      </c>
      <c r="D18" s="4">
        <v>0.17499999999999999</v>
      </c>
      <c r="E18" s="4">
        <v>0.188</v>
      </c>
      <c r="F18" s="4">
        <v>0.19600000000000001</v>
      </c>
      <c r="G18" s="3"/>
      <c r="H18" s="12">
        <v>0.74</v>
      </c>
      <c r="I18" s="12">
        <v>0.72</v>
      </c>
      <c r="J18" s="12">
        <v>0.7</v>
      </c>
      <c r="K18" s="12">
        <v>0.75</v>
      </c>
      <c r="L18" s="12">
        <v>0.73</v>
      </c>
    </row>
    <row r="19" spans="1:12" ht="15.75" x14ac:dyDescent="0.25">
      <c r="A19" s="12">
        <v>1</v>
      </c>
      <c r="B19" s="4">
        <v>0.187</v>
      </c>
      <c r="C19" s="4">
        <v>0.18099999999999999</v>
      </c>
      <c r="D19" s="4">
        <v>0.20399999999999999</v>
      </c>
      <c r="E19" s="4">
        <v>0.19500000000000001</v>
      </c>
      <c r="F19" s="4">
        <v>0.189</v>
      </c>
      <c r="G19" s="3"/>
      <c r="H19" s="12">
        <v>0.65</v>
      </c>
      <c r="I19" s="12">
        <v>0.625</v>
      </c>
      <c r="J19" s="12">
        <v>0.67</v>
      </c>
      <c r="K19" s="12">
        <v>0.64</v>
      </c>
      <c r="L19" s="12">
        <v>0.66500000000000004</v>
      </c>
    </row>
    <row r="20" spans="1:12" ht="15.75" x14ac:dyDescent="0.25">
      <c r="A20" s="12">
        <v>0.8</v>
      </c>
      <c r="B20" s="4">
        <v>0.17899999999999999</v>
      </c>
      <c r="C20" s="4">
        <v>0.19800000000000001</v>
      </c>
      <c r="D20" s="4">
        <v>0.192</v>
      </c>
      <c r="E20" s="4">
        <v>0.20399999999999999</v>
      </c>
      <c r="F20" s="4">
        <v>0.186</v>
      </c>
      <c r="G20" s="3"/>
      <c r="H20" s="12">
        <v>0.60499999999999998</v>
      </c>
      <c r="I20" s="12">
        <v>0.57499999999999996</v>
      </c>
      <c r="J20" s="12">
        <v>0.55000000000000004</v>
      </c>
      <c r="K20" s="12">
        <v>0.59</v>
      </c>
      <c r="L20" s="12">
        <v>0.56000000000000005</v>
      </c>
    </row>
    <row r="21" spans="1:12" ht="15.75" x14ac:dyDescent="0.25">
      <c r="A21" s="12">
        <v>0.6</v>
      </c>
      <c r="B21" s="4">
        <v>0.20300000000000001</v>
      </c>
      <c r="C21" s="4">
        <v>0.183</v>
      </c>
      <c r="D21" s="4">
        <v>0.186</v>
      </c>
      <c r="E21" s="4">
        <v>0.19600000000000001</v>
      </c>
      <c r="F21" s="4">
        <v>0.19800000000000001</v>
      </c>
      <c r="G21" s="3"/>
      <c r="H21" s="12">
        <v>0.46</v>
      </c>
      <c r="I21" s="12">
        <v>0.45</v>
      </c>
      <c r="J21" s="12">
        <v>0.47499999999999998</v>
      </c>
      <c r="K21" s="12">
        <v>0.505</v>
      </c>
      <c r="L21" s="12">
        <v>0.49</v>
      </c>
    </row>
    <row r="22" spans="1:12" ht="15.75" x14ac:dyDescent="0.25">
      <c r="A22" s="12">
        <v>0.4</v>
      </c>
      <c r="B22" s="4">
        <v>0.19600000000000001</v>
      </c>
      <c r="C22" s="4">
        <v>0.186</v>
      </c>
      <c r="D22" s="4">
        <v>0.20300000000000001</v>
      </c>
      <c r="E22" s="4">
        <v>0.183</v>
      </c>
      <c r="F22" s="4">
        <v>0.19800000000000001</v>
      </c>
      <c r="G22" s="3"/>
      <c r="H22" s="12">
        <v>0.35</v>
      </c>
      <c r="I22" s="12">
        <v>0.32</v>
      </c>
      <c r="J22" s="12">
        <v>0.315</v>
      </c>
      <c r="K22" s="12">
        <v>0.34</v>
      </c>
      <c r="L22" s="12">
        <v>0.36</v>
      </c>
    </row>
    <row r="23" spans="1:12" ht="15.75" x14ac:dyDescent="0.25">
      <c r="A23" s="12">
        <v>0.2</v>
      </c>
      <c r="B23" s="4">
        <v>0.19800000000000001</v>
      </c>
      <c r="C23" s="4">
        <v>0.20300000000000001</v>
      </c>
      <c r="D23" s="4">
        <v>0.183</v>
      </c>
      <c r="E23" s="4">
        <v>0.186</v>
      </c>
      <c r="F23" s="4">
        <v>0.19600000000000001</v>
      </c>
      <c r="G23" s="3"/>
      <c r="H23" s="12">
        <v>0.19</v>
      </c>
      <c r="I23" s="12">
        <v>0.17499999999999999</v>
      </c>
      <c r="J23" s="12">
        <v>0.18</v>
      </c>
      <c r="K23" s="12">
        <v>0.19500000000000001</v>
      </c>
      <c r="L23" s="12">
        <v>0.18</v>
      </c>
    </row>
    <row r="24" spans="1:12" ht="15.75" x14ac:dyDescent="0.25">
      <c r="B24" s="4"/>
      <c r="D24" s="4"/>
      <c r="E24" s="4"/>
      <c r="F24" s="4"/>
    </row>
    <row r="26" spans="1:12" ht="15.75" x14ac:dyDescent="0.25">
      <c r="A26" s="2" t="s">
        <v>28</v>
      </c>
      <c r="B26" s="3" t="s">
        <v>29</v>
      </c>
      <c r="C26" s="3"/>
    </row>
  </sheetData>
  <mergeCells count="4">
    <mergeCell ref="A1:L1"/>
    <mergeCell ref="B2:L2"/>
    <mergeCell ref="B12:F12"/>
    <mergeCell ref="H12:L12"/>
  </mergeCells>
  <pageMargins left="0.51181102362204722" right="0.51181102362204722" top="0.55118110236220474" bottom="0.55118110236220474"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E2DC0-4DFF-48B9-8B08-141C1ACB6BAA}">
  <dimension ref="A1:X28"/>
  <sheetViews>
    <sheetView tabSelected="1" topLeftCell="M1" workbookViewId="0">
      <selection activeCell="P19" sqref="P19:P28"/>
    </sheetView>
  </sheetViews>
  <sheetFormatPr defaultRowHeight="15" x14ac:dyDescent="0.25"/>
  <cols>
    <col min="1" max="1" width="12.28515625" customWidth="1"/>
    <col min="7" max="7" width="10.7109375" customWidth="1"/>
    <col min="8" max="10" width="11.42578125" customWidth="1"/>
    <col min="11" max="11" width="12" customWidth="1"/>
    <col min="12" max="12" width="14" customWidth="1"/>
    <col min="14" max="14" width="9.5703125" bestFit="1" customWidth="1"/>
    <col min="17" max="17" width="9.5703125" bestFit="1" customWidth="1"/>
    <col min="18" max="18" width="9.5703125" customWidth="1"/>
  </cols>
  <sheetData>
    <row r="1" spans="1:11" x14ac:dyDescent="0.25">
      <c r="A1" t="s">
        <v>54</v>
      </c>
    </row>
    <row r="2" spans="1:11" ht="15.75" x14ac:dyDescent="0.25">
      <c r="A2" s="2" t="s">
        <v>20</v>
      </c>
      <c r="B2" s="32" t="s">
        <v>21</v>
      </c>
      <c r="C2" s="32"/>
      <c r="D2" s="32"/>
      <c r="E2" s="32"/>
      <c r="F2" s="32"/>
      <c r="G2" s="15" t="s">
        <v>39</v>
      </c>
      <c r="H2" s="15" t="s">
        <v>40</v>
      </c>
      <c r="I2" s="24"/>
      <c r="J2" s="24"/>
    </row>
    <row r="3" spans="1:11" ht="15.75" x14ac:dyDescent="0.25">
      <c r="A3" s="2"/>
      <c r="B3" s="13" t="s">
        <v>23</v>
      </c>
      <c r="C3" s="13" t="s">
        <v>24</v>
      </c>
      <c r="D3" s="13" t="s">
        <v>25</v>
      </c>
      <c r="E3" s="13" t="s">
        <v>26</v>
      </c>
      <c r="F3" s="13" t="s">
        <v>27</v>
      </c>
      <c r="G3" s="15" t="s">
        <v>42</v>
      </c>
      <c r="H3" s="15" t="s">
        <v>42</v>
      </c>
      <c r="I3" s="24"/>
      <c r="J3" s="24"/>
    </row>
    <row r="4" spans="1:11" ht="15.75" x14ac:dyDescent="0.25">
      <c r="A4" s="12">
        <v>2</v>
      </c>
      <c r="B4" s="4">
        <v>0.183</v>
      </c>
      <c r="C4" s="4">
        <v>0.19400000000000001</v>
      </c>
      <c r="D4" s="4">
        <v>0.17899999999999999</v>
      </c>
      <c r="E4" s="4">
        <v>0.20399999999999999</v>
      </c>
      <c r="F4" s="4">
        <v>0.187</v>
      </c>
      <c r="G4" s="16">
        <f>AVERAGE(B4:F4)</f>
        <v>0.18940000000000001</v>
      </c>
      <c r="H4" s="16">
        <f>ABS(MAX(B4:F4) - MIN(B4:F4))/2</f>
        <v>1.2499999999999997E-2</v>
      </c>
      <c r="I4" s="25"/>
      <c r="J4" s="25"/>
    </row>
    <row r="5" spans="1:11" ht="15.75" x14ac:dyDescent="0.25">
      <c r="A5" s="12">
        <v>1.8</v>
      </c>
      <c r="B5" s="4">
        <v>0.19600000000000001</v>
      </c>
      <c r="C5" s="4">
        <v>0.17699999999999999</v>
      </c>
      <c r="D5" s="4">
        <v>0.187</v>
      </c>
      <c r="E5" s="4">
        <v>0.18099999999999999</v>
      </c>
      <c r="F5" s="4">
        <v>0.20499999999999999</v>
      </c>
      <c r="G5" s="16">
        <f t="shared" ref="G5:G13" si="0">AVERAGE(B5:F5)</f>
        <v>0.18920000000000001</v>
      </c>
      <c r="H5" s="16">
        <f t="shared" ref="H5:H13" si="1">ABS(MAX(B5:F5) - MIN(B5:F5))/2</f>
        <v>1.3999999999999999E-2</v>
      </c>
      <c r="I5" s="25"/>
      <c r="J5" s="25"/>
    </row>
    <row r="6" spans="1:11" ht="15.75" x14ac:dyDescent="0.25">
      <c r="A6" s="12">
        <v>1.6</v>
      </c>
      <c r="B6" s="4">
        <v>0.17699999999999999</v>
      </c>
      <c r="C6" s="4">
        <v>0.19700000000000001</v>
      </c>
      <c r="D6" s="4">
        <v>0.18099999999999999</v>
      </c>
      <c r="E6" s="4">
        <v>0.20799999999999999</v>
      </c>
      <c r="F6" s="4">
        <v>0.184</v>
      </c>
      <c r="G6" s="16">
        <f t="shared" si="0"/>
        <v>0.18939999999999996</v>
      </c>
      <c r="H6" s="16">
        <f t="shared" si="1"/>
        <v>1.55E-2</v>
      </c>
      <c r="I6" s="25"/>
      <c r="J6" s="25"/>
    </row>
    <row r="7" spans="1:11" ht="15.75" x14ac:dyDescent="0.25">
      <c r="A7" s="12">
        <v>1.4</v>
      </c>
      <c r="B7" s="4">
        <v>0.183</v>
      </c>
      <c r="C7" s="4">
        <v>0.19500000000000001</v>
      </c>
      <c r="D7" s="4">
        <v>0.19600000000000001</v>
      </c>
      <c r="E7" s="4">
        <v>0.17899999999999999</v>
      </c>
      <c r="F7" s="4">
        <v>0.20300000000000001</v>
      </c>
      <c r="G7" s="16">
        <f t="shared" si="0"/>
        <v>0.19120000000000004</v>
      </c>
      <c r="H7" s="16">
        <f t="shared" si="1"/>
        <v>1.2000000000000011E-2</v>
      </c>
      <c r="I7" s="25"/>
      <c r="J7" s="25"/>
    </row>
    <row r="8" spans="1:11" ht="15.75" x14ac:dyDescent="0.25">
      <c r="A8" s="12">
        <v>1.2</v>
      </c>
      <c r="B8" s="4">
        <v>0.20499999999999999</v>
      </c>
      <c r="C8" s="4">
        <v>0.185</v>
      </c>
      <c r="D8" s="4">
        <v>0.17499999999999999</v>
      </c>
      <c r="E8" s="4">
        <v>0.188</v>
      </c>
      <c r="F8" s="4">
        <v>0.19600000000000001</v>
      </c>
      <c r="G8" s="16">
        <f t="shared" si="0"/>
        <v>0.18979999999999997</v>
      </c>
      <c r="H8" s="16">
        <f t="shared" si="1"/>
        <v>1.4999999999999999E-2</v>
      </c>
      <c r="I8" s="25"/>
      <c r="J8" s="25"/>
    </row>
    <row r="9" spans="1:11" ht="15.75" x14ac:dyDescent="0.25">
      <c r="A9" s="12">
        <v>1</v>
      </c>
      <c r="B9" s="4">
        <v>0.187</v>
      </c>
      <c r="C9" s="4">
        <v>0.18099999999999999</v>
      </c>
      <c r="D9" s="4">
        <v>0.20399999999999999</v>
      </c>
      <c r="E9" s="4">
        <v>0.19500000000000001</v>
      </c>
      <c r="F9" s="4">
        <v>0.189</v>
      </c>
      <c r="G9" s="16">
        <f t="shared" si="0"/>
        <v>0.19119999999999998</v>
      </c>
      <c r="H9" s="16">
        <f t="shared" si="1"/>
        <v>1.1499999999999996E-2</v>
      </c>
      <c r="I9" s="25"/>
      <c r="J9" s="25"/>
    </row>
    <row r="10" spans="1:11" ht="15.75" x14ac:dyDescent="0.25">
      <c r="A10" s="12">
        <v>0.8</v>
      </c>
      <c r="B10" s="4">
        <v>0.17899999999999999</v>
      </c>
      <c r="C10" s="4">
        <v>0.19800000000000001</v>
      </c>
      <c r="D10" s="4">
        <v>0.192</v>
      </c>
      <c r="E10" s="4">
        <v>0.20399999999999999</v>
      </c>
      <c r="F10" s="4">
        <v>0.186</v>
      </c>
      <c r="G10" s="16">
        <f t="shared" si="0"/>
        <v>0.19179999999999997</v>
      </c>
      <c r="H10" s="16">
        <f t="shared" si="1"/>
        <v>1.2499999999999997E-2</v>
      </c>
      <c r="I10" s="25"/>
      <c r="J10" s="25"/>
    </row>
    <row r="11" spans="1:11" ht="15.75" x14ac:dyDescent="0.25">
      <c r="A11" s="12">
        <v>0.6</v>
      </c>
      <c r="B11" s="4">
        <v>0.20300000000000001</v>
      </c>
      <c r="C11" s="4">
        <v>0.183</v>
      </c>
      <c r="D11" s="4">
        <v>0.186</v>
      </c>
      <c r="E11" s="4">
        <v>0.19600000000000001</v>
      </c>
      <c r="F11" s="4">
        <v>0.19800000000000001</v>
      </c>
      <c r="G11" s="16">
        <f t="shared" si="0"/>
        <v>0.19319999999999998</v>
      </c>
      <c r="H11" s="16">
        <f t="shared" si="1"/>
        <v>1.0000000000000009E-2</v>
      </c>
      <c r="I11" s="25"/>
      <c r="J11" s="25"/>
    </row>
    <row r="12" spans="1:11" ht="15.75" x14ac:dyDescent="0.25">
      <c r="A12" s="12">
        <v>0.4</v>
      </c>
      <c r="B12" s="4">
        <v>0.19600000000000001</v>
      </c>
      <c r="C12" s="4">
        <v>0.186</v>
      </c>
      <c r="D12" s="4">
        <v>0.20300000000000001</v>
      </c>
      <c r="E12" s="4">
        <v>0.183</v>
      </c>
      <c r="F12" s="4">
        <v>0.19800000000000001</v>
      </c>
      <c r="G12" s="16">
        <f t="shared" si="0"/>
        <v>0.19319999999999998</v>
      </c>
      <c r="H12" s="16">
        <f t="shared" si="1"/>
        <v>1.0000000000000009E-2</v>
      </c>
      <c r="I12" s="25"/>
      <c r="J12" s="25"/>
    </row>
    <row r="13" spans="1:11" ht="15.75" x14ac:dyDescent="0.25">
      <c r="A13" s="12">
        <v>0.2</v>
      </c>
      <c r="B13" s="4">
        <v>0.19800000000000001</v>
      </c>
      <c r="C13" s="4">
        <v>0.20300000000000001</v>
      </c>
      <c r="D13" s="4">
        <v>0.183</v>
      </c>
      <c r="E13" s="4">
        <v>0.186</v>
      </c>
      <c r="F13" s="4">
        <v>0.19600000000000001</v>
      </c>
      <c r="G13" s="16">
        <f t="shared" si="0"/>
        <v>0.19319999999999998</v>
      </c>
      <c r="H13" s="16">
        <f t="shared" si="1"/>
        <v>1.0000000000000009E-2</v>
      </c>
      <c r="I13" s="25"/>
      <c r="J13" s="25"/>
    </row>
    <row r="16" spans="1:11" x14ac:dyDescent="0.25">
      <c r="K16" s="17" t="s">
        <v>50</v>
      </c>
    </row>
    <row r="17" spans="1:24" ht="135" x14ac:dyDescent="0.25">
      <c r="A17" s="2" t="s">
        <v>20</v>
      </c>
      <c r="B17" s="32" t="s">
        <v>22</v>
      </c>
      <c r="C17" s="32"/>
      <c r="D17" s="32"/>
      <c r="E17" s="32"/>
      <c r="F17" s="32"/>
      <c r="G17" s="18" t="s">
        <v>39</v>
      </c>
      <c r="H17" s="18" t="s">
        <v>40</v>
      </c>
      <c r="I17" s="26" t="s">
        <v>55</v>
      </c>
      <c r="J17" s="27"/>
      <c r="K17" s="21" t="s">
        <v>43</v>
      </c>
      <c r="L17" s="21" t="s">
        <v>40</v>
      </c>
      <c r="M17" s="21" t="s">
        <v>44</v>
      </c>
      <c r="N17" s="21" t="s">
        <v>40</v>
      </c>
      <c r="O17" s="21" t="s">
        <v>49</v>
      </c>
      <c r="P17" s="21" t="s">
        <v>40</v>
      </c>
      <c r="Q17" s="21" t="s">
        <v>48</v>
      </c>
      <c r="R17" s="21" t="s">
        <v>40</v>
      </c>
      <c r="S17" s="21" t="s">
        <v>53</v>
      </c>
      <c r="T17" s="21" t="s">
        <v>40</v>
      </c>
      <c r="U17" s="21" t="s">
        <v>45</v>
      </c>
      <c r="V17" s="21" t="s">
        <v>46</v>
      </c>
      <c r="W17" s="21" t="s">
        <v>40</v>
      </c>
      <c r="X17" s="20"/>
    </row>
    <row r="18" spans="1:24" ht="15.75" x14ac:dyDescent="0.25">
      <c r="A18" s="2"/>
      <c r="B18" s="13" t="s">
        <v>23</v>
      </c>
      <c r="C18" s="13" t="s">
        <v>24</v>
      </c>
      <c r="D18" s="13" t="s">
        <v>25</v>
      </c>
      <c r="E18" s="13" t="s">
        <v>26</v>
      </c>
      <c r="F18" s="13" t="s">
        <v>27</v>
      </c>
      <c r="G18" s="15" t="s">
        <v>41</v>
      </c>
      <c r="H18" s="15" t="s">
        <v>41</v>
      </c>
      <c r="I18" s="28"/>
      <c r="J18" s="29"/>
      <c r="K18" s="15" t="s">
        <v>51</v>
      </c>
      <c r="L18" s="18"/>
      <c r="M18" s="15" t="s">
        <v>51</v>
      </c>
      <c r="N18" s="18"/>
      <c r="O18" s="18"/>
      <c r="P18" s="18"/>
      <c r="Q18" s="18" t="s">
        <v>52</v>
      </c>
      <c r="R18" s="18" t="s">
        <v>52</v>
      </c>
      <c r="S18" s="18" t="s">
        <v>52</v>
      </c>
      <c r="T18" s="18" t="s">
        <v>52</v>
      </c>
      <c r="U18" s="18"/>
      <c r="V18" s="18" t="s">
        <v>47</v>
      </c>
      <c r="W18" s="18" t="s">
        <v>47</v>
      </c>
    </row>
    <row r="19" spans="1:24" ht="15.75" x14ac:dyDescent="0.25">
      <c r="A19" s="12">
        <v>2</v>
      </c>
      <c r="B19" s="12">
        <v>1</v>
      </c>
      <c r="C19" s="12">
        <v>0.98499999999999999</v>
      </c>
      <c r="D19" s="12">
        <v>1.03</v>
      </c>
      <c r="E19" s="12">
        <v>0.995</v>
      </c>
      <c r="F19" s="12">
        <v>1.02</v>
      </c>
      <c r="G19" s="16">
        <f>AVERAGE(B19:E19)</f>
        <v>1.0024999999999999</v>
      </c>
      <c r="H19" s="16">
        <f>(MAX(B19:E19) - MIN(B19:E19))/2</f>
        <v>2.250000000000002E-2</v>
      </c>
      <c r="I19" s="30"/>
      <c r="J19" s="31"/>
      <c r="K19" s="19">
        <f>SQRT(2*9.8*(A19 - 0.12))</f>
        <v>6.0702553488300639</v>
      </c>
      <c r="L19" s="19">
        <f>(SQRT(2*9.8*(A19 + 0.001 - 0.15)) - SQRT(2*9.8*(A19 -0.001 - 0.15)))/2</f>
        <v>1.6274670018532333E-3</v>
      </c>
      <c r="M19" s="16">
        <f>SQRT(2*9.8*(G19 - 0.12))</f>
        <v>4.1589662177036253</v>
      </c>
      <c r="N19" s="16">
        <f>ABS(SQRT(2*9.8*(MAX(B19:F19) - 0.12)) - SQRT(2*9.8*(MIN(B19:F19) - 0.12)))/2</f>
        <v>5.2872674280386001E-2</v>
      </c>
      <c r="O19" s="16">
        <f>SQRT(M19/K19)</f>
        <v>0.82773099160224151</v>
      </c>
      <c r="P19" s="16">
        <f>O19*(N19/M19 + L19/K19)</f>
        <v>1.0744810684289135E-2</v>
      </c>
      <c r="Q19" s="22">
        <f>(A19 - G19)*9.8*0.625</f>
        <v>6.1096875000000006</v>
      </c>
      <c r="R19" s="22">
        <f>((A19 - G19)*9.8*0.625)*H19/G19</f>
        <v>0.13712515586034926</v>
      </c>
      <c r="S19" s="16">
        <f>(A19 - 0.12)*9.8*0.625</f>
        <v>11.515000000000001</v>
      </c>
      <c r="T19" s="16">
        <f>(A19 - 0.12)*9.8*0.625*0.001/A19</f>
        <v>5.7575000000000005E-3</v>
      </c>
      <c r="U19" s="22">
        <f>M19 + K19</f>
        <v>10.229221566533688</v>
      </c>
      <c r="V19" s="23">
        <f>(M19 + K19)*0.625/G4</f>
        <v>33.75535099832922</v>
      </c>
      <c r="W19" s="23">
        <f>(M19 + K19)*0.625/G4*(L19/K19 + N19/M19 + H4/G4)</f>
        <v>2.6659615025433521</v>
      </c>
    </row>
    <row r="20" spans="1:24" ht="15.75" x14ac:dyDescent="0.25">
      <c r="A20" s="12">
        <v>1.8</v>
      </c>
      <c r="B20" s="12">
        <v>0.95499999999999996</v>
      </c>
      <c r="C20" s="12">
        <v>0.93</v>
      </c>
      <c r="D20" s="12">
        <v>0.90500000000000003</v>
      </c>
      <c r="E20" s="12">
        <v>0.94</v>
      </c>
      <c r="F20" s="12">
        <v>0.92500000000000004</v>
      </c>
      <c r="G20" s="16">
        <f t="shared" ref="G20:G28" si="2">AVERAGE(B20:E20)</f>
        <v>0.9325</v>
      </c>
      <c r="H20" s="16">
        <f t="shared" ref="H20:H28" si="3">(MAX(B20:E20) - MIN(B20:E20))/2</f>
        <v>2.4999999999999967E-2</v>
      </c>
      <c r="I20" s="30"/>
      <c r="J20" s="31"/>
      <c r="K20" s="19">
        <f t="shared" ref="K20:K28" si="4">SQRT(2*9.8*(A20 - 0.12))</f>
        <v>5.7382924289373758</v>
      </c>
      <c r="L20" s="19">
        <f t="shared" ref="L20:L28" si="5">(SQRT(2*9.8*(A20 + 0.001 - 0.15)) - SQRT(2*9.8*(A20 -0.001 - 0.15)))/2</f>
        <v>1.7232809528326953E-3</v>
      </c>
      <c r="M20" s="16">
        <f t="shared" ref="M20:M28" si="6">SQRT(2*9.8*(G20 - 0.12))</f>
        <v>3.9906139878469831</v>
      </c>
      <c r="N20" s="16">
        <f t="shared" ref="N20:N28" si="7">ABS(SQRT(2*9.8*(MAX(B20:F20) - 0.12)) - SQRT(2*9.8*(MIN(B20:F20) - 0.12)))/2</f>
        <v>6.1496057094918566E-2</v>
      </c>
      <c r="O20" s="16">
        <f t="shared" ref="O20:O28" si="8">SQRT(M20/K20)</f>
        <v>0.83392793473431115</v>
      </c>
      <c r="P20" s="16">
        <f t="shared" ref="P20:P28" si="9">O20*(N20/M20 + L20/K20)</f>
        <v>1.3101413807363379E-2</v>
      </c>
      <c r="Q20" s="22">
        <f t="shared" ref="Q20:Q28" si="10">(A20 - G20)*9.8*0.625</f>
        <v>5.3134375000000009</v>
      </c>
      <c r="R20" s="22">
        <f t="shared" ref="R20:R28" si="11">((A20 - G20)*9.8*0.625)*H20/G20</f>
        <v>0.14245140750670224</v>
      </c>
      <c r="S20" s="16">
        <f t="shared" ref="S20:S28" si="12">(A20 - 0.12)*9.8*0.625</f>
        <v>10.290000000000001</v>
      </c>
      <c r="T20" s="16">
        <f t="shared" ref="T20:T28" si="13">(A20 - 0.12)*9.8*0.625*0.001/A20</f>
        <v>5.7166666666666668E-3</v>
      </c>
      <c r="U20" s="22">
        <f t="shared" ref="U20:U28" si="14">M20 + K20</f>
        <v>9.7289064167843584</v>
      </c>
      <c r="V20" s="23">
        <f t="shared" ref="V20:V28" si="15">(M20 + K20)*0.625/G5</f>
        <v>32.13830079540287</v>
      </c>
      <c r="W20" s="23">
        <f t="shared" ref="W20:W28" si="16">(M20 + K20)*0.625/G5*(L20/K20 + N20/M20 + H5/G5)</f>
        <v>2.8830067178128949</v>
      </c>
    </row>
    <row r="21" spans="1:24" ht="15.75" x14ac:dyDescent="0.25">
      <c r="A21" s="12">
        <v>1.6</v>
      </c>
      <c r="B21" s="12">
        <v>0.85</v>
      </c>
      <c r="C21" s="12">
        <v>0.84499999999999997</v>
      </c>
      <c r="D21" s="12">
        <v>0.86</v>
      </c>
      <c r="E21" s="12">
        <v>0.89500000000000002</v>
      </c>
      <c r="F21" s="12">
        <v>0.88</v>
      </c>
      <c r="G21" s="16">
        <f t="shared" si="2"/>
        <v>0.86249999999999993</v>
      </c>
      <c r="H21" s="16">
        <f t="shared" si="3"/>
        <v>2.5000000000000022E-2</v>
      </c>
      <c r="I21" s="30"/>
      <c r="J21" s="31"/>
      <c r="K21" s="19">
        <f t="shared" si="4"/>
        <v>5.3859075372679772</v>
      </c>
      <c r="L21" s="19">
        <f t="shared" si="5"/>
        <v>1.8382901693279052E-3</v>
      </c>
      <c r="M21" s="16">
        <f t="shared" si="6"/>
        <v>3.8148394461628392</v>
      </c>
      <c r="N21" s="16">
        <f t="shared" si="7"/>
        <v>6.3909844493431178E-2</v>
      </c>
      <c r="O21" s="16">
        <f t="shared" si="8"/>
        <v>0.84160573382212422</v>
      </c>
      <c r="P21" s="16">
        <f t="shared" si="9"/>
        <v>1.4386637921867028E-2</v>
      </c>
      <c r="Q21" s="22">
        <f t="shared" si="10"/>
        <v>4.5171875000000012</v>
      </c>
      <c r="R21" s="22">
        <f t="shared" si="11"/>
        <v>0.13093297101449292</v>
      </c>
      <c r="S21" s="16">
        <f t="shared" si="12"/>
        <v>9.0650000000000013</v>
      </c>
      <c r="T21" s="16">
        <f t="shared" si="13"/>
        <v>5.6656250000000005E-3</v>
      </c>
      <c r="U21" s="22">
        <f t="shared" si="14"/>
        <v>9.2007469834308164</v>
      </c>
      <c r="V21" s="23">
        <f t="shared" si="15"/>
        <v>30.36149347753042</v>
      </c>
      <c r="W21" s="23">
        <f t="shared" si="16"/>
        <v>3.0037127647947282</v>
      </c>
    </row>
    <row r="22" spans="1:24" ht="15.75" x14ac:dyDescent="0.25">
      <c r="A22" s="12">
        <v>1.4</v>
      </c>
      <c r="B22" s="12">
        <v>0.80500000000000005</v>
      </c>
      <c r="C22" s="12">
        <v>0.79500000000000004</v>
      </c>
      <c r="D22" s="12">
        <v>0.83</v>
      </c>
      <c r="E22" s="12">
        <v>0.81499999999999995</v>
      </c>
      <c r="F22" s="12">
        <v>0.78</v>
      </c>
      <c r="G22" s="16">
        <f t="shared" si="2"/>
        <v>0.81125000000000003</v>
      </c>
      <c r="H22" s="16">
        <f t="shared" si="3"/>
        <v>1.749999999999996E-2</v>
      </c>
      <c r="I22" s="30"/>
      <c r="J22" s="31"/>
      <c r="K22" s="19">
        <f t="shared" si="4"/>
        <v>5.0087922695995291</v>
      </c>
      <c r="L22" s="19">
        <f t="shared" si="5"/>
        <v>1.9798991457138371E-3</v>
      </c>
      <c r="M22" s="16">
        <f t="shared" si="6"/>
        <v>3.6808287110377744</v>
      </c>
      <c r="N22" s="16">
        <f t="shared" si="7"/>
        <v>6.6875202213273699E-2</v>
      </c>
      <c r="O22" s="16">
        <f t="shared" si="8"/>
        <v>0.85724763109562052</v>
      </c>
      <c r="P22" s="16">
        <f t="shared" si="9"/>
        <v>1.5913775810902468E-2</v>
      </c>
      <c r="Q22" s="16">
        <f t="shared" si="10"/>
        <v>3.6060937499999994</v>
      </c>
      <c r="R22" s="16">
        <f t="shared" si="11"/>
        <v>7.7789387519260206E-2</v>
      </c>
      <c r="S22" s="16">
        <f t="shared" si="12"/>
        <v>7.839999999999999</v>
      </c>
      <c r="T22" s="16">
        <f t="shared" si="13"/>
        <v>5.5999999999999999E-3</v>
      </c>
      <c r="U22" s="22">
        <f t="shared" si="14"/>
        <v>8.6896209806373044</v>
      </c>
      <c r="V22" s="23">
        <f t="shared" si="15"/>
        <v>28.404880297585322</v>
      </c>
      <c r="W22" s="23">
        <f t="shared" si="16"/>
        <v>2.3100356640538324</v>
      </c>
    </row>
    <row r="23" spans="1:24" ht="15.75" x14ac:dyDescent="0.25">
      <c r="A23" s="12">
        <v>1.2</v>
      </c>
      <c r="B23" s="12">
        <v>0.74</v>
      </c>
      <c r="C23" s="12">
        <v>0.72</v>
      </c>
      <c r="D23" s="12">
        <v>0.7</v>
      </c>
      <c r="E23" s="12">
        <v>0.75</v>
      </c>
      <c r="F23" s="12">
        <v>0.73</v>
      </c>
      <c r="G23" s="16">
        <f t="shared" si="2"/>
        <v>0.72750000000000004</v>
      </c>
      <c r="H23" s="16">
        <f t="shared" si="3"/>
        <v>2.5000000000000022E-2</v>
      </c>
      <c r="I23" s="30"/>
      <c r="J23" s="31"/>
      <c r="K23" s="19">
        <f t="shared" si="4"/>
        <v>4.6008694830433958</v>
      </c>
      <c r="L23" s="19">
        <f t="shared" si="5"/>
        <v>2.1602471443946669E-3</v>
      </c>
      <c r="M23" s="16">
        <f t="shared" si="6"/>
        <v>3.4506521122825466</v>
      </c>
      <c r="N23" s="16">
        <f t="shared" si="7"/>
        <v>7.1162814690637344E-2</v>
      </c>
      <c r="O23" s="16">
        <f t="shared" si="8"/>
        <v>0.8660254037844386</v>
      </c>
      <c r="P23" s="16">
        <f t="shared" si="9"/>
        <v>1.8266671039267931E-2</v>
      </c>
      <c r="Q23" s="22">
        <f t="shared" si="10"/>
        <v>2.8940624999999995</v>
      </c>
      <c r="R23" s="22">
        <f t="shared" si="11"/>
        <v>9.9452319587628929E-2</v>
      </c>
      <c r="S23" s="16">
        <f t="shared" si="12"/>
        <v>6.6150000000000011</v>
      </c>
      <c r="T23" s="16">
        <f t="shared" si="13"/>
        <v>5.5125000000000009E-3</v>
      </c>
      <c r="U23" s="22">
        <f t="shared" si="14"/>
        <v>8.0515215953259425</v>
      </c>
      <c r="V23" s="23">
        <f t="shared" si="15"/>
        <v>26.513177013059614</v>
      </c>
      <c r="W23" s="23">
        <f t="shared" si="16"/>
        <v>2.6545812975092486</v>
      </c>
    </row>
    <row r="24" spans="1:24" ht="15.75" x14ac:dyDescent="0.25">
      <c r="A24" s="12">
        <v>1</v>
      </c>
      <c r="B24" s="12">
        <v>0.65</v>
      </c>
      <c r="C24" s="12">
        <v>0.625</v>
      </c>
      <c r="D24" s="12">
        <v>0.67</v>
      </c>
      <c r="E24" s="12">
        <v>0.64</v>
      </c>
      <c r="F24" s="12">
        <v>0.66500000000000004</v>
      </c>
      <c r="G24" s="16">
        <f t="shared" si="2"/>
        <v>0.64624999999999999</v>
      </c>
      <c r="H24" s="16">
        <f t="shared" si="3"/>
        <v>2.250000000000002E-2</v>
      </c>
      <c r="I24" s="30"/>
      <c r="J24" s="31"/>
      <c r="K24" s="19">
        <f t="shared" si="4"/>
        <v>4.1530711527735713</v>
      </c>
      <c r="L24" s="19">
        <f t="shared" si="5"/>
        <v>2.4009806073896911E-3</v>
      </c>
      <c r="M24" s="16">
        <f t="shared" si="6"/>
        <v>3.2116195291472494</v>
      </c>
      <c r="N24" s="16">
        <f t="shared" si="7"/>
        <v>6.8591162141104167E-2</v>
      </c>
      <c r="O24" s="16">
        <f t="shared" si="8"/>
        <v>0.87938156939069922</v>
      </c>
      <c r="P24" s="16">
        <f t="shared" si="9"/>
        <v>1.9289507100025274E-2</v>
      </c>
      <c r="Q24" s="16">
        <f t="shared" si="10"/>
        <v>2.1667187500000002</v>
      </c>
      <c r="R24" s="16">
        <f t="shared" si="11"/>
        <v>7.543701644100588E-2</v>
      </c>
      <c r="S24" s="16">
        <f t="shared" si="12"/>
        <v>5.3900000000000006</v>
      </c>
      <c r="T24" s="16">
        <f t="shared" si="13"/>
        <v>5.3900000000000007E-3</v>
      </c>
      <c r="U24" s="22">
        <f t="shared" si="14"/>
        <v>7.3646906819208207</v>
      </c>
      <c r="V24" s="23">
        <f t="shared" si="15"/>
        <v>24.073910440379255</v>
      </c>
      <c r="W24" s="23">
        <f t="shared" si="16"/>
        <v>1.9760287765264453</v>
      </c>
    </row>
    <row r="25" spans="1:24" ht="15.75" x14ac:dyDescent="0.25">
      <c r="A25" s="12">
        <v>0.8</v>
      </c>
      <c r="B25" s="12">
        <v>0.60499999999999998</v>
      </c>
      <c r="C25" s="12">
        <v>0.57499999999999996</v>
      </c>
      <c r="D25" s="12">
        <v>0.55000000000000004</v>
      </c>
      <c r="E25" s="12">
        <v>0.59</v>
      </c>
      <c r="F25" s="12">
        <v>0.56000000000000005</v>
      </c>
      <c r="G25" s="16">
        <f t="shared" si="2"/>
        <v>0.57999999999999996</v>
      </c>
      <c r="H25" s="16">
        <f t="shared" si="3"/>
        <v>2.7499999999999969E-2</v>
      </c>
      <c r="I25" s="30"/>
      <c r="J25" s="31"/>
      <c r="K25" s="19">
        <f t="shared" si="4"/>
        <v>3.6507533469134836</v>
      </c>
      <c r="L25" s="19">
        <f t="shared" si="5"/>
        <v>2.7456267042507143E-3</v>
      </c>
      <c r="M25" s="16">
        <f t="shared" si="6"/>
        <v>3.0026654825338102</v>
      </c>
      <c r="N25" s="16">
        <f t="shared" si="7"/>
        <v>9.0039193455226263E-2</v>
      </c>
      <c r="O25" s="16">
        <f t="shared" si="8"/>
        <v>0.90690590516876346</v>
      </c>
      <c r="P25" s="16">
        <f t="shared" si="9"/>
        <v>2.7876920811755905E-2</v>
      </c>
      <c r="Q25" s="16">
        <f t="shared" si="10"/>
        <v>1.3475000000000006</v>
      </c>
      <c r="R25" s="16">
        <f t="shared" si="11"/>
        <v>6.3890086206896513E-2</v>
      </c>
      <c r="S25" s="16">
        <f t="shared" si="12"/>
        <v>4.165</v>
      </c>
      <c r="T25" s="16">
        <f t="shared" si="13"/>
        <v>5.2062499999999999E-3</v>
      </c>
      <c r="U25" s="22">
        <f t="shared" si="14"/>
        <v>6.6534188294472933</v>
      </c>
      <c r="V25" s="23">
        <f t="shared" si="15"/>
        <v>21.680848636103015</v>
      </c>
      <c r="W25" s="23">
        <f t="shared" si="16"/>
        <v>2.079422056809074</v>
      </c>
    </row>
    <row r="26" spans="1:24" ht="15.75" x14ac:dyDescent="0.25">
      <c r="A26" s="12">
        <v>0.6</v>
      </c>
      <c r="B26" s="12">
        <v>0.46</v>
      </c>
      <c r="C26" s="12">
        <v>0.45</v>
      </c>
      <c r="D26" s="12">
        <v>0.47499999999999998</v>
      </c>
      <c r="E26" s="12">
        <v>0.505</v>
      </c>
      <c r="F26" s="12">
        <v>0.49</v>
      </c>
      <c r="G26" s="16">
        <f t="shared" si="2"/>
        <v>0.47250000000000003</v>
      </c>
      <c r="H26" s="16">
        <f t="shared" si="3"/>
        <v>2.7499999999999997E-2</v>
      </c>
      <c r="I26" s="30"/>
      <c r="J26" s="31"/>
      <c r="K26" s="19">
        <f t="shared" si="4"/>
        <v>3.0672463220289301</v>
      </c>
      <c r="L26" s="19">
        <f t="shared" si="5"/>
        <v>3.2998336824745511E-3</v>
      </c>
      <c r="M26" s="16">
        <f t="shared" si="6"/>
        <v>2.6284976697726026</v>
      </c>
      <c r="N26" s="16">
        <f t="shared" si="7"/>
        <v>0.10188603220345449</v>
      </c>
      <c r="O26" s="16">
        <f t="shared" si="8"/>
        <v>0.92571962550770781</v>
      </c>
      <c r="P26" s="16">
        <f t="shared" si="9"/>
        <v>3.6878732870660541E-2</v>
      </c>
      <c r="Q26" s="16">
        <f t="shared" si="10"/>
        <v>0.78093749999999973</v>
      </c>
      <c r="R26" s="16">
        <f t="shared" si="11"/>
        <v>4.5451388888888861E-2</v>
      </c>
      <c r="S26" s="19">
        <f t="shared" si="12"/>
        <v>2.94</v>
      </c>
      <c r="T26" s="19">
        <f t="shared" si="13"/>
        <v>4.8999999999999998E-3</v>
      </c>
      <c r="U26" s="22">
        <f t="shared" si="14"/>
        <v>5.6957439918015327</v>
      </c>
      <c r="V26" s="23">
        <f t="shared" si="15"/>
        <v>18.425672851324833</v>
      </c>
      <c r="W26" s="23">
        <f t="shared" si="16"/>
        <v>1.6877500267590007</v>
      </c>
    </row>
    <row r="27" spans="1:24" ht="15.75" x14ac:dyDescent="0.25">
      <c r="A27" s="12">
        <v>0.4</v>
      </c>
      <c r="B27" s="12">
        <v>0.35</v>
      </c>
      <c r="C27" s="12">
        <v>0.32</v>
      </c>
      <c r="D27" s="12">
        <v>0.315</v>
      </c>
      <c r="E27" s="12">
        <v>0.34</v>
      </c>
      <c r="F27" s="12">
        <v>0.36</v>
      </c>
      <c r="G27" s="16">
        <f t="shared" si="2"/>
        <v>0.33124999999999999</v>
      </c>
      <c r="H27" s="16">
        <f t="shared" si="3"/>
        <v>1.7499999999999988E-2</v>
      </c>
      <c r="I27" s="30"/>
      <c r="J27" s="31"/>
      <c r="K27" s="19">
        <f t="shared" si="4"/>
        <v>2.3426480742954117</v>
      </c>
      <c r="L27" s="19">
        <f t="shared" si="5"/>
        <v>4.4271975786751572E-3</v>
      </c>
      <c r="M27" s="22">
        <f t="shared" si="6"/>
        <v>2.0348218595248087</v>
      </c>
      <c r="N27" s="22">
        <f t="shared" si="7"/>
        <v>0.10693853387425067</v>
      </c>
      <c r="O27" s="16">
        <f t="shared" si="8"/>
        <v>0.93198660731545879</v>
      </c>
      <c r="P27" s="16">
        <f t="shared" si="9"/>
        <v>5.0741148515286452E-2</v>
      </c>
      <c r="Q27" s="16">
        <f t="shared" si="10"/>
        <v>0.42109375000000027</v>
      </c>
      <c r="R27" s="16">
        <f t="shared" si="11"/>
        <v>2.2246462264150942E-2</v>
      </c>
      <c r="S27" s="19">
        <f t="shared" si="12"/>
        <v>1.7150000000000003</v>
      </c>
      <c r="T27" s="19">
        <f t="shared" si="13"/>
        <v>4.2875000000000005E-3</v>
      </c>
      <c r="U27" s="22">
        <f t="shared" si="14"/>
        <v>4.3774699338202208</v>
      </c>
      <c r="V27" s="23">
        <f t="shared" si="15"/>
        <v>14.161069920484671</v>
      </c>
      <c r="W27" s="23">
        <f t="shared" si="16"/>
        <v>1.5039609828654923</v>
      </c>
    </row>
    <row r="28" spans="1:24" ht="15.75" x14ac:dyDescent="0.25">
      <c r="A28" s="12">
        <v>0.2</v>
      </c>
      <c r="B28" s="12">
        <v>0.19</v>
      </c>
      <c r="C28" s="12">
        <v>0.17499999999999999</v>
      </c>
      <c r="D28" s="12">
        <v>0.18</v>
      </c>
      <c r="E28" s="12">
        <v>0.19500000000000001</v>
      </c>
      <c r="F28" s="12">
        <v>0.18</v>
      </c>
      <c r="G28" s="16">
        <f t="shared" si="2"/>
        <v>0.185</v>
      </c>
      <c r="H28" s="16">
        <f t="shared" si="3"/>
        <v>1.0000000000000009E-2</v>
      </c>
      <c r="I28" s="30"/>
      <c r="J28" s="31"/>
      <c r="K28" s="16">
        <f t="shared" si="4"/>
        <v>1.2521980673998825</v>
      </c>
      <c r="L28" s="16">
        <f t="shared" si="5"/>
        <v>9.8999899979995143E-3</v>
      </c>
      <c r="M28" s="16">
        <f t="shared" si="6"/>
        <v>1.128716084761797</v>
      </c>
      <c r="N28" s="16">
        <f t="shared" si="7"/>
        <v>8.7083888552410671E-2</v>
      </c>
      <c r="O28" s="16">
        <f t="shared" si="8"/>
        <v>0.94941446105797078</v>
      </c>
      <c r="P28" s="16">
        <f t="shared" si="9"/>
        <v>8.0756377114924352E-2</v>
      </c>
      <c r="Q28" s="19">
        <f t="shared" si="10"/>
        <v>9.1875000000000082E-2</v>
      </c>
      <c r="R28" s="19">
        <f t="shared" si="11"/>
        <v>4.9662162162162253E-3</v>
      </c>
      <c r="S28" s="19">
        <f t="shared" si="12"/>
        <v>0.49000000000000016</v>
      </c>
      <c r="T28" s="19">
        <f t="shared" si="13"/>
        <v>2.4500000000000008E-3</v>
      </c>
      <c r="U28" s="22">
        <f t="shared" si="14"/>
        <v>2.3809141521616795</v>
      </c>
      <c r="V28" s="23">
        <f t="shared" si="15"/>
        <v>7.7022326350986017</v>
      </c>
      <c r="W28" s="23">
        <f t="shared" si="16"/>
        <v>1.0538115658619187</v>
      </c>
    </row>
  </sheetData>
  <mergeCells count="2">
    <mergeCell ref="B2:F2"/>
    <mergeCell ref="B17:F17"/>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1FD9-2EB5-44DB-9276-71FE9B90EB2C}">
  <dimension ref="A1"/>
  <sheetViews>
    <sheetView topLeftCell="F11" workbookViewId="0">
      <selection activeCell="Q42" sqref="Q42"/>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Results</vt:lpstr>
      <vt:lpstr>Analysis</vt:lpstr>
      <vt:lpstr>graph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danok</dc:creator>
  <cp:lastModifiedBy>Barbara MCKINNON</cp:lastModifiedBy>
  <dcterms:created xsi:type="dcterms:W3CDTF">2020-05-26T03:48:34Z</dcterms:created>
  <dcterms:modified xsi:type="dcterms:W3CDTF">2020-07-21T06:29:28Z</dcterms:modified>
</cp:coreProperties>
</file>